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tables/table5.xml" ContentType="application/vnd.openxmlformats-officedocument.spreadsheetml.table+xml"/>
  <Override PartName="/xl/drawings/drawing3.xml" ContentType="application/vnd.openxmlformats-officedocument.drawing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drawings/drawing5.xml" ContentType="application/vnd.openxmlformats-officedocument.drawing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tables/table9.xml" ContentType="application/vnd.openxmlformats-officedocument.spreadsheetml.table+xml"/>
  <Override PartName="/xl/drawings/drawing7.xml" ContentType="application/vnd.openxmlformats-officedocument.drawing+xml"/>
  <Override PartName="/xl/tables/table10.xml" ContentType="application/vnd.openxmlformats-officedocument.spreadsheetml.table+xml"/>
  <Override PartName="/xl/drawings/drawing8.xml" ContentType="application/vnd.openxmlformats-officedocument.drawing+xml"/>
  <Override PartName="/xl/tables/table11.xml" ContentType="application/vnd.openxmlformats-officedocument.spreadsheetml.table+xml"/>
  <Override PartName="/xl/drawings/drawing9.xml" ContentType="application/vnd.openxmlformats-officedocument.drawing+xml"/>
  <Override PartName="/xl/tables/table12.xml" ContentType="application/vnd.openxmlformats-officedocument.spreadsheetml.table+xml"/>
  <Override PartName="/xl/drawings/drawing10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 (2)\"/>
    </mc:Choice>
  </mc:AlternateContent>
  <xr:revisionPtr revIDLastSave="0" documentId="13_ncr:1_{AD0449CE-7D2A-4F77-8B19-5A3172C1AEF0}" xr6:coauthVersionLast="36" xr6:coauthVersionMax="47" xr10:uidLastSave="{00000000-0000-0000-0000-000000000000}"/>
  <bookViews>
    <workbookView xWindow="-120" yWindow="-120" windowWidth="57840" windowHeight="17640" firstSheet="1" activeTab="1" xr2:uid="{00000000-000D-0000-FFFF-FFFF00000000}"/>
  </bookViews>
  <sheets>
    <sheet name="מ.ב" sheetId="11" r:id="rId1"/>
    <sheet name="נספח 1_כללי" sheetId="14" r:id="rId2"/>
    <sheet name="נספח 2_פרוט עמלות והוצאות" sheetId="15" r:id="rId3"/>
    <sheet name="נספח 3_פירוט עמלות ניהול חיצוני" sheetId="16" r:id="rId4"/>
    <sheet name="נספח 1_7957" sheetId="1" r:id="rId5"/>
    <sheet name="נספח 1_7958" sheetId="2" r:id="rId6"/>
    <sheet name="נספח 1_7960" sheetId="3" r:id="rId7"/>
    <sheet name="נספח 1_7961" sheetId="4" r:id="rId8"/>
    <sheet name="נספח 1_7962" sheetId="5" r:id="rId9"/>
    <sheet name="נספח 1_7963" sheetId="6" r:id="rId10"/>
    <sheet name="נספח 1_12537 " sheetId="8" r:id="rId11"/>
    <sheet name="נספח 1_12538 " sheetId="9" r:id="rId12"/>
    <sheet name="נספח 1_12955  " sheetId="10" r:id="rId13"/>
    <sheet name="נספח 1_14482 " sheetId="13" r:id="rId14"/>
    <sheet name="שיעורי הוצאות" sheetId="12" r:id="rId15"/>
    <sheet name="שיעורי הוצאות 2024" sheetId="1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calcPr calcId="191029"/>
  <webPublishing codePage="1252"/>
</workbook>
</file>

<file path=xl/calcChain.xml><?xml version="1.0" encoding="utf-8"?>
<calcChain xmlns="http://schemas.openxmlformats.org/spreadsheetml/2006/main">
  <c r="L11" i="11" l="1"/>
  <c r="L12" i="11"/>
  <c r="D5" i="11" l="1"/>
  <c r="J5" i="11" l="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4" i="11"/>
  <c r="K15" i="11"/>
  <c r="M22" i="11" l="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L22" i="11"/>
  <c r="L21" i="11"/>
  <c r="L20" i="11"/>
  <c r="L19" i="11"/>
  <c r="L18" i="11"/>
  <c r="L17" i="11"/>
  <c r="L16" i="11"/>
  <c r="L15" i="11"/>
  <c r="L14" i="11"/>
  <c r="L13" i="11"/>
  <c r="L10" i="11"/>
  <c r="L9" i="11"/>
  <c r="L8" i="11"/>
  <c r="L7" i="11"/>
  <c r="L6" i="11"/>
  <c r="L5" i="11"/>
  <c r="L4" i="11"/>
  <c r="K22" i="11"/>
  <c r="K21" i="11"/>
  <c r="K20" i="11"/>
  <c r="K19" i="11"/>
  <c r="K18" i="11"/>
  <c r="K17" i="11"/>
  <c r="K16" i="11"/>
  <c r="K14" i="11"/>
  <c r="K13" i="11"/>
  <c r="K12" i="11"/>
  <c r="K11" i="11"/>
  <c r="K10" i="11"/>
  <c r="K9" i="11"/>
  <c r="K8" i="11"/>
  <c r="K7" i="11"/>
  <c r="K6" i="11"/>
  <c r="K5" i="11"/>
  <c r="K4" i="11"/>
  <c r="D21" i="11"/>
  <c r="E21" i="11"/>
  <c r="F21" i="11"/>
  <c r="G21" i="11"/>
  <c r="H21" i="11"/>
  <c r="I21" i="11"/>
  <c r="D22" i="11"/>
  <c r="E22" i="11"/>
  <c r="F22" i="11"/>
  <c r="G22" i="11"/>
  <c r="H22" i="11"/>
  <c r="I22" i="11"/>
  <c r="L23" i="11" l="1"/>
  <c r="K23" i="11"/>
  <c r="M23" i="11"/>
  <c r="J23" i="11"/>
  <c r="N22" i="11"/>
  <c r="N21" i="11"/>
  <c r="E26" i="11" l="1"/>
  <c r="F26" i="11"/>
  <c r="G26" i="11"/>
  <c r="H26" i="11"/>
  <c r="I26" i="11"/>
  <c r="J26" i="11"/>
  <c r="K26" i="11"/>
  <c r="L26" i="11"/>
  <c r="D26" i="11"/>
  <c r="G15" i="11" l="1"/>
  <c r="I20" i="11" l="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G20" i="11"/>
  <c r="G19" i="11"/>
  <c r="G18" i="11"/>
  <c r="G17" i="11"/>
  <c r="G16" i="11"/>
  <c r="G14" i="11"/>
  <c r="G13" i="11"/>
  <c r="G12" i="11"/>
  <c r="G11" i="11"/>
  <c r="G10" i="11"/>
  <c r="G9" i="11"/>
  <c r="G8" i="11"/>
  <c r="G7" i="11"/>
  <c r="G6" i="11"/>
  <c r="G5" i="11"/>
  <c r="G4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E20" i="11"/>
  <c r="E19" i="11"/>
  <c r="E18" i="11"/>
  <c r="E17" i="11"/>
  <c r="E16" i="11"/>
  <c r="E15" i="11"/>
  <c r="E14" i="11"/>
  <c r="E13" i="11"/>
  <c r="E12" i="11"/>
  <c r="E11" i="11"/>
  <c r="E10" i="11"/>
  <c r="E9" i="11"/>
  <c r="E8" i="11"/>
  <c r="E7" i="11"/>
  <c r="E6" i="11"/>
  <c r="E5" i="11"/>
  <c r="E4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4" i="11"/>
  <c r="E23" i="11" l="1"/>
  <c r="F23" i="11"/>
  <c r="G23" i="11"/>
  <c r="H23" i="11"/>
  <c r="I23" i="11"/>
  <c r="D23" i="11"/>
  <c r="N5" i="11"/>
  <c r="N6" i="11"/>
  <c r="N7" i="11"/>
  <c r="N8" i="11"/>
  <c r="N9" i="11"/>
  <c r="N10" i="11"/>
  <c r="N11" i="11"/>
  <c r="N12" i="11"/>
  <c r="N13" i="11"/>
  <c r="N14" i="11"/>
  <c r="N15" i="11"/>
  <c r="N16" i="11"/>
  <c r="N17" i="11"/>
  <c r="N18" i="11"/>
  <c r="N19" i="11"/>
  <c r="N20" i="11"/>
  <c r="N4" i="11"/>
  <c r="N23" i="11" l="1"/>
  <c r="M25" i="11" l="1"/>
  <c r="E25" i="11"/>
  <c r="F25" i="11"/>
  <c r="G25" i="11"/>
  <c r="H25" i="11"/>
  <c r="I25" i="11"/>
  <c r="J25" i="11"/>
  <c r="K25" i="11"/>
  <c r="L25" i="11"/>
  <c r="D25" i="11"/>
  <c r="N25" i="11" l="1"/>
  <c r="N26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Zeevik Levinger</author>
  </authors>
  <commentList>
    <comment ref="M26" authorId="0" shapeId="0" xr:uid="{9CCA4C09-709C-4C41-BEB7-A60B298E0013}">
      <text>
        <r>
          <rPr>
            <b/>
            <sz val="9"/>
            <color indexed="81"/>
            <rFont val="Tahoma"/>
            <family val="2"/>
          </rPr>
          <t>Zeevik Levinger:</t>
        </r>
        <r>
          <rPr>
            <sz val="9"/>
            <color indexed="81"/>
            <rFont val="Tahoma"/>
            <family val="2"/>
          </rPr>
          <t xml:space="preserve">
ליום 30/9/2023</t>
        </r>
      </text>
    </comment>
  </commentList>
</comments>
</file>

<file path=xl/sharedStrings.xml><?xml version="1.0" encoding="utf-8"?>
<sst xmlns="http://schemas.openxmlformats.org/spreadsheetml/2006/main" count="1388" uniqueCount="207">
  <si>
    <t xml:space="preserve">מור קופות גמל בע"מ            </t>
  </si>
  <si>
    <t>קופת גמל להשקעה -  מספר קופה        7956</t>
  </si>
  <si>
    <t>אלפי ש"ח</t>
  </si>
  <si>
    <t>קוד דיווח</t>
  </si>
  <si>
    <t>YT100</t>
  </si>
  <si>
    <t>YT101</t>
  </si>
  <si>
    <t>א. סך עמלות קסטודיאן לצדדים קשורים</t>
  </si>
  <si>
    <t>YT102</t>
  </si>
  <si>
    <t>ב. סך עמלות קסטודיאן לצדדים שאינם קשורים</t>
  </si>
  <si>
    <t>YT103</t>
  </si>
  <si>
    <t>YT106</t>
  </si>
  <si>
    <t>YT107</t>
  </si>
  <si>
    <t>ב. סך תשלומים הנובעים מהשקעה בקרנות השקעה בחו"ל</t>
  </si>
  <si>
    <t>YT108</t>
  </si>
  <si>
    <t>ג. סך תשלומים למנהלי תיקים ישראלים בגין השקעה בחו"ל</t>
  </si>
  <si>
    <t>YT109</t>
  </si>
  <si>
    <t>YT110</t>
  </si>
  <si>
    <t>YT111</t>
  </si>
  <si>
    <t>YT112</t>
  </si>
  <si>
    <t>YT113</t>
  </si>
  <si>
    <t>YT114</t>
  </si>
  <si>
    <t>YT115</t>
  </si>
  <si>
    <t>ב. סך הוצאות בעד מתן משכנתאות</t>
  </si>
  <si>
    <t>YT116</t>
  </si>
  <si>
    <t>YT117</t>
  </si>
  <si>
    <t>סך נכסים לסוף שנה קודמת</t>
  </si>
  <si>
    <t>YT120</t>
  </si>
  <si>
    <t xml:space="preserve">  מסלול : 7958 - S&amp;P500 מחקה מדד - מור גמל להשקעה</t>
  </si>
  <si>
    <t xml:space="preserve">  מסלול : 7963 - מור גמל להשקעה - כספי</t>
  </si>
  <si>
    <t xml:space="preserve">  מסלול : 12537 - מור גמל להשקעה - מניות</t>
  </si>
  <si>
    <t>יתרת נכסים ממוצעת</t>
  </si>
  <si>
    <t>הוצאה במסלול - בש"ח</t>
  </si>
  <si>
    <t>סעיף הנה"ח</t>
  </si>
  <si>
    <t>שם סעיף</t>
  </si>
  <si>
    <t>קוד</t>
  </si>
  <si>
    <t>סה"כ לקופה</t>
  </si>
  <si>
    <t xml:space="preserve"> הוצ' קניה ומכירה בגין השקעות סחירות</t>
  </si>
  <si>
    <t xml:space="preserve"> תשלום דמי ניהול קרנות סל ישראליות</t>
  </si>
  <si>
    <t xml:space="preserve"> תשלום דמי ניהול לקרנות סל זרות</t>
  </si>
  <si>
    <t xml:space="preserve"> תשלום דמי ניהול לקרנות נאמנות ישראליות</t>
  </si>
  <si>
    <t>נכסים לסוף הרבעון (אלש"ח)</t>
  </si>
  <si>
    <t>נכסים לסוף שנה קודמת (אלש"ח)</t>
  </si>
  <si>
    <t xml:space="preserve">  מסלול : 7957 -  מור גמל להשקעה - מחקה מדד ת"א 35</t>
  </si>
  <si>
    <t xml:space="preserve"> מסלול : 7960 - 20 מור גמל להשקעה - מחקה מדד תל בונד</t>
  </si>
  <si>
    <t>מסלול : 7961 - מור גמל להשקעה - אג"ח ממשלת ישראל, צמוד מדד לטווח של 5-10 שנים</t>
  </si>
  <si>
    <t xml:space="preserve"> מסלול : 7962 - מור גמל להשקעה - מחקה מדד שקליות ריבית קבועה ממשלתיות</t>
  </si>
  <si>
    <t xml:space="preserve"> הוצ' קסטודיאן ועמלות אחרות</t>
  </si>
  <si>
    <t xml:space="preserve"> הוצ' הנובעות מהשקעה בניירות ערך לא סחירים</t>
  </si>
  <si>
    <t xml:space="preserve"> הוצ' הנובעות מהשקעה בזכויות מקרקעין</t>
  </si>
  <si>
    <t>הוצ' קרנות השקעה בישראל</t>
  </si>
  <si>
    <t xml:space="preserve"> הוצאות קרן השקעה בחו"ל</t>
  </si>
  <si>
    <t xml:space="preserve">   מסלול : 12538 - מור גמל להשקעה - כללי</t>
  </si>
  <si>
    <t xml:space="preserve"> תשלום דמי ניהול לקרנות נאמנות זרות</t>
  </si>
  <si>
    <t xml:space="preserve">    מסלול : 12955 - מור גמל להשקעה - אג"ח עד 25% במניות</t>
  </si>
  <si>
    <t>מוצר</t>
  </si>
  <si>
    <t>מ"ה</t>
  </si>
  <si>
    <t>שם מסלול</t>
  </si>
  <si>
    <t>מגבלת עמלת ניהול חיצוני 2023</t>
  </si>
  <si>
    <r>
      <t xml:space="preserve">% הוצאות </t>
    </r>
    <r>
      <rPr>
        <b/>
        <u/>
        <sz val="11"/>
        <color theme="0"/>
        <rFont val="David"/>
        <family val="2"/>
      </rPr>
      <t>שאינן</t>
    </r>
    <r>
      <rPr>
        <b/>
        <sz val="11"/>
        <color theme="0"/>
        <rFont val="David"/>
        <family val="2"/>
      </rPr>
      <t xml:space="preserve"> בגין ניהול חיצוני</t>
    </r>
  </si>
  <si>
    <t>תגמולים ואישית לפיצויים</t>
  </si>
  <si>
    <t>אלפא מור תגמולים מדרגות עד 50</t>
  </si>
  <si>
    <t>אלפא מור תגמולים מדרגות 50-60</t>
  </si>
  <si>
    <t>אלפא מור תגמולים מדרגות 60 ומעלה</t>
  </si>
  <si>
    <t>אלפא מור תגמולים מניות</t>
  </si>
  <si>
    <t>אלפא מור תגמולים אג"ח עד 25% במניות</t>
  </si>
  <si>
    <t>אלפא מור תגמולים – משולב סחיר</t>
  </si>
  <si>
    <t>אין נתונים</t>
  </si>
  <si>
    <t>אלפא מור תגמולים - מניות מדד S&amp;amp;P500</t>
  </si>
  <si>
    <t>אלפא מור תגמולים - מסלול מזומנים ושווי מזומנים</t>
  </si>
  <si>
    <t>אלפא מור תגמולים - אג"ח ממשלת ישראל, צמוד מדד לטווח של 5-10 שנים</t>
  </si>
  <si>
    <t>אלפא מור תגמולים - מדד "מניות תל אביב 35"</t>
  </si>
  <si>
    <t>אלפא מור תגמולים - אג"ח ממשלתי שקלי בריבית קבועה</t>
  </si>
  <si>
    <t>אלפא מור תגמולים - מדד "תל בונד 20"</t>
  </si>
  <si>
    <t>אלפא מור תגמולים מעורב מחקה מדדים</t>
  </si>
  <si>
    <t>אלפא מור תגמולים-עוקב מדדים גמיש</t>
  </si>
  <si>
    <t>קרנות השתלמות</t>
  </si>
  <si>
    <t>מור השתלמות כללי</t>
  </si>
  <si>
    <t>מור השתלמות מניות</t>
  </si>
  <si>
    <t>מור השתלמות אג"ח עד 25% במניות</t>
  </si>
  <si>
    <t>מור השתלמות -מניות S&amp;amp;P500</t>
  </si>
  <si>
    <t>מור השתלמות -מסלול מזומנים ושווי מזומנים</t>
  </si>
  <si>
    <t>מור השתלמות- אג"ח ממשלת ישראל, צמוד מדד</t>
  </si>
  <si>
    <t>מור השתלמות -מדד "מניות תל אביב 35"</t>
  </si>
  <si>
    <t>מור השתלמות אג"ח ממשלתי שקלי בריבית קבועה</t>
  </si>
  <si>
    <t>"מור השתלמות מדד "תל בונד 20"</t>
  </si>
  <si>
    <t>מור גמל השתלמות מעורב מחקה מדדים</t>
  </si>
  <si>
    <t>קופת גמל להשקעה</t>
  </si>
  <si>
    <t>מור קופות גמל להשקעה כללי</t>
  </si>
  <si>
    <t>מור קופות גמל להשקעה מניות</t>
  </si>
  <si>
    <t>מור קופת גמל להשקעה אג"ח עד 25% במניות</t>
  </si>
  <si>
    <t>מור קופת גמל להשקעה מסלול מחקה מדד S&amp;amp;P500</t>
  </si>
  <si>
    <t>מור קופת גמל להשקעה מסלול מחקה מדד ת"א 35</t>
  </si>
  <si>
    <t>מור קופת גמל להשקעה מסלול כספי</t>
  </si>
  <si>
    <t>מור קופת גמל להשקעה מסלול מחקה מדד אג"ח ממשלתי, צמודות מדד ממשלתי לטווח 5-10 שנים</t>
  </si>
  <si>
    <t>מור קופת גמל להשקעה מסלול מחקה מדד אג"ח ממשלתי, לא צמודות בריבית קבועה</t>
  </si>
  <si>
    <t>מור קופת גמל להשקעה מסלול מחקה מדד תל בונד 20</t>
  </si>
  <si>
    <t>מור קופות גמל להשקעה כללי פאסיבי</t>
  </si>
  <si>
    <t>קופת גמל להשקעה - חסכון לילד</t>
  </si>
  <si>
    <t>מורחיסכון לילד - חוסכים המעדיפים סיכון מועט</t>
  </si>
  <si>
    <t>מור חיסכון לילד - חוסכים המעדיפים סיכון מוגבר</t>
  </si>
  <si>
    <t>מור חיסכון לילד - הלכה</t>
  </si>
  <si>
    <t>מור חיסכון לילד - חוסכים המעדיפים סיכון בינוני</t>
  </si>
  <si>
    <t>מור חיסכון לילד - שריעה</t>
  </si>
  <si>
    <t>הבהרות</t>
  </si>
  <si>
    <t>קופת גמל להשקעה -  מספר קופה        14482</t>
  </si>
  <si>
    <t xml:space="preserve">    מסלול : 14482 - מור גמל להשקעה - אג"ח</t>
  </si>
  <si>
    <t>ברוקארז'- עמלות קנייה ומכירה בגין ביצוע עסקאות בניירות ערך סחירים</t>
  </si>
  <si>
    <t>צדדים קשורים</t>
  </si>
  <si>
    <t xml:space="preserve">MORE MAGNA AM LTD </t>
  </si>
  <si>
    <t>צדדים שאינם קשורים</t>
  </si>
  <si>
    <t>בנק הפועלים בע"מ</t>
  </si>
  <si>
    <t>סך עמלות ברוקראז'</t>
  </si>
  <si>
    <t>עמלות קסטודיאן</t>
  </si>
  <si>
    <t>סך עמלות קסטודיאן</t>
  </si>
  <si>
    <t>הוצאה הנובעת מהשקעה בניירות ערך לא סחירים או ממתן הלוואה</t>
  </si>
  <si>
    <t>שכ"ט עורכי דין</t>
  </si>
  <si>
    <t>הוצאה הנובעת מהשקעה בזכויות מקרקעין</t>
  </si>
  <si>
    <t xml:space="preserve">הוצאה הנובעת בעד ניהול תביעה או תובענה
</t>
  </si>
  <si>
    <t>הוצאה הנובעת ממתן משכנתא</t>
  </si>
  <si>
    <t>סך הכל עמלות והוצאות</t>
  </si>
  <si>
    <t>סך הכל נכסים לסוף שנה קודמת</t>
  </si>
  <si>
    <t xml:space="preserve">תשלום הנובע מהשקעה בקרנות השקעה
</t>
  </si>
  <si>
    <t>אחרים</t>
  </si>
  <si>
    <t xml:space="preserve">תשלום למנהל תיקים ישראלי
</t>
  </si>
  <si>
    <t>תשלום למנהל תיקים זר</t>
  </si>
  <si>
    <t>תשלום בגין השקעה בקרנות נאמנות</t>
  </si>
  <si>
    <t>מיטב תכלית קרנות נאמנות בע"מ</t>
  </si>
  <si>
    <t>הראל קרנות נאמנות בע"מ</t>
  </si>
  <si>
    <t>קסם קרנות נאמנות בע"מ</t>
  </si>
  <si>
    <t>תשלום בגין השקעה בקרנות סל</t>
  </si>
  <si>
    <t xml:space="preserve">תעודת סל ישראלית
</t>
  </si>
  <si>
    <t>תעודת סל זרה</t>
  </si>
  <si>
    <t>INVESCO</t>
  </si>
  <si>
    <t>סך הכל עמלות ניהול חיצוני</t>
  </si>
  <si>
    <t>YT102-עמלות קסטודיאן לצד קשור</t>
  </si>
  <si>
    <t>YT100-עמלות קניה ומכירה לצד קשור</t>
  </si>
  <si>
    <t>נכסים 31/12/2023</t>
  </si>
  <si>
    <t xml:space="preserve">  סך התשלומים ששולמו בגין כל סוג של הוצאה ישירה לשנה המסתיימת ביום 31/12/2023</t>
  </si>
  <si>
    <t>Yellowstone Platform Holdings A LP  Yellowstone</t>
  </si>
  <si>
    <t>Simplify</t>
  </si>
  <si>
    <t>פסגות קרנות נאמנות בע"מ</t>
  </si>
  <si>
    <t>מגדל קרנות נאמנות בע"מ</t>
  </si>
  <si>
    <t>נכסים 31/12/2022</t>
  </si>
  <si>
    <t>טריא</t>
  </si>
  <si>
    <t>YT121</t>
  </si>
  <si>
    <t xml:space="preserve"> מסים החלים על משקיע מוסדי, על נכסיו, על הכנסותיו ועל עסקאות שנעשו בנכסיו</t>
  </si>
  <si>
    <t>YT122</t>
  </si>
  <si>
    <t>סך הוצאות בעד ניהול תביעות</t>
  </si>
  <si>
    <t>סך הוצאות בעד מתן משכנתאות</t>
  </si>
  <si>
    <t xml:space="preserve">10. דמי ניהול משתנים – החלק מתשלום עמלת ניהול חיצוני שנגזר מתשואת הנכסים </t>
  </si>
  <si>
    <t>YT127</t>
  </si>
  <si>
    <t xml:space="preserve">ד. סך תשלומים למנהלי תיקים זרים </t>
  </si>
  <si>
    <t>סכום שהוחזר לחוסכים</t>
  </si>
  <si>
    <t>YT132</t>
  </si>
  <si>
    <t>1. סך הכל עמלות קנייה ומכירה של ניירות ערך סחירים</t>
  </si>
  <si>
    <t>א. סך עמלות קנייה ומכירה של ניירות ערך סחירים לצדדים קשורים</t>
  </si>
  <si>
    <t>ב. סך עמלות קנייה ומכירה של ניירות ערך סחירים לצדדים שאינם קשורים</t>
  </si>
  <si>
    <t>2. סך הכל דמי שמירה בשל ניירות ערך סחירים וכל עמלה שגובה מי שמבצע את משמרות ניירות הערך  (קסטודיאן)</t>
  </si>
  <si>
    <t>3. סך הכל הוצאות הנובעות מהשקעות לא סחירות</t>
  </si>
  <si>
    <t xml:space="preserve">א. הוצאה הנובעת מהשקעה בניירות ערך לא סחירים או ממתן הלוואה למי שאינו עמית או מבוטח </t>
  </si>
  <si>
    <t xml:space="preserve">ב. הוצאה הנובעת מהשקעה בזכויות במקרקעין </t>
  </si>
  <si>
    <t>4. מסים החלים על משקיע מוסדי, על נכסיו, על הכנסותיו ועל עסקאות שנעשו בנכסיו</t>
  </si>
  <si>
    <t>5. סך הוצאות בעד ניהול תביעות</t>
  </si>
  <si>
    <t>6. סך הוצאות בעד מתן משכנתאות</t>
  </si>
  <si>
    <t>7. סך הכל הוצאות ישירות שאינן מסוג עמלת ניהול חיצוני (סכום סעיפים 1 עד 6)</t>
  </si>
  <si>
    <t>YT123</t>
  </si>
  <si>
    <t>YT124</t>
  </si>
  <si>
    <t>YT125</t>
  </si>
  <si>
    <t>9. שיעור שנתי של הוצאות ישירות שאינן מסוג עמלת ניהול חיצוני (חלוקה של סעיף 7 בסעיף 8)</t>
  </si>
  <si>
    <t>YT126</t>
  </si>
  <si>
    <t>11.   סה"כ הוצאות ישירות מסוג "עמלת ניהול חיצוני" (סכום סעיפים 11.א עד11.ט)</t>
  </si>
  <si>
    <t xml:space="preserve">א. סך תשלומים הנובעים מהשקעה בקרנות השקעה בישראל </t>
  </si>
  <si>
    <t>ה. סך תשלומים בגין השקעה בקרנות סל כאשר 75 אחוזים לפחות מנכסי הקרן הם נכסים שהונפקו במדינת ישראל לפי מדדים שעליהם הורה הממונה ובתנאים שהורה</t>
  </si>
  <si>
    <t>ו.   סך תשלומים בגין השקעה בקרנות סל כאשר 75 אחוזים לפחות מנכסי הקרן הם נכסים שלא הונפקו במדינת ישראל ואינם נסחרים או מוחזקים בה</t>
  </si>
  <si>
    <t>ז.  סך תשלומים בגין השקעה בקרנות נאמנות ישראליות כאשר 75 אחוזים לפחות מנכסי הקרן מושקעים בנכסים שלא הונפקו במדינת ישראל ואינם נסחרים או מוחזקים בה</t>
  </si>
  <si>
    <t>ח.  סך תשלומים בגין השקעה בקרנות נאמנות זרות כאשר 75 אחוזים לפחות מנכסי הקרן מושקעים בנכסים שלא הונפקו במדינת ישראל ואינם נסחרים או מוחזקים בה</t>
  </si>
  <si>
    <t xml:space="preserve"> ט. סך תשלומים בגין השקעה בקרן טכנולוגיה עילית</t>
  </si>
  <si>
    <t>YT128</t>
  </si>
  <si>
    <t>12. שיעור עמלת ניהול חיצוני בפועל לפני החזר, ככל שבוצע (חלוקה של סעיף 11 בסעיף 8.ב)</t>
  </si>
  <si>
    <t>13. שיעור מגבלת עמלת ניהול חיצוני שהמשקיע המוסדי הצהיר עליה  עבור שנת הכספים שהסתיימה</t>
  </si>
  <si>
    <t>14. ההפרש בין שיעור מגבלת עמלת ניהול חיצוני מוצהרת לבין שיעור  עמלת ניהול חיצוני בפועל (סעיף 13 פחות סעיף 12)</t>
  </si>
  <si>
    <t>YT129</t>
  </si>
  <si>
    <t>YT130</t>
  </si>
  <si>
    <t>YT131</t>
  </si>
  <si>
    <t>15.א. סכום שהוחזר לחוסכים</t>
  </si>
  <si>
    <t>15.ב. שיעור עמלת ניהול חיצוני בפועל לאחר החזר (חלוקה של התוצאה של סעיף 11 בניכוי סעיף 15א, בסעיף 8ב.)</t>
  </si>
  <si>
    <t>YT133</t>
  </si>
  <si>
    <t>16. סך כל ההוצאות הישירות ((סכום של סעיף 7 וסעיף 11 בניכוי סעיף 15א)</t>
  </si>
  <si>
    <t>17. שיעור סך ההוצאות הישירות מתוך יתרת נכסים ממוצעת  (חלוקה של סעיף 16 בסעיף 8)</t>
  </si>
  <si>
    <t>הוצאות ישירות מסוג עמלת ניהול חיצוני</t>
  </si>
  <si>
    <t>סך הכל הוצאות ישירות לצורך חישוב שיעור עלות שנתית צפויה</t>
  </si>
  <si>
    <t>19. De: שיעור הוצאות ישירות  (סכום של סעיף 9 וסעיף 18)</t>
  </si>
  <si>
    <t>YT134</t>
  </si>
  <si>
    <t>YT135</t>
  </si>
  <si>
    <t>YT136</t>
  </si>
  <si>
    <t>8. שווי ממוצע של נכסי הקופה או המסלול (ממוצע פשוט של סעיפים 8.א ו- 8.ב)</t>
  </si>
  <si>
    <t>הוצאות ישירות שאין מסוג עמלות ניהול חיצוני</t>
  </si>
  <si>
    <t>א. השווי המשוערך של  נכסי הקופה או המסלול נכון ליום 31 בדצמבר של שנת הכספים שהסתיימה 2023</t>
  </si>
  <si>
    <t>ב. השווי המשוערך של נכסי הקופה או המסלול נכון ליום 31 בדצמבר של שנת הכספים שהסתיימה לפני 2022</t>
  </si>
  <si>
    <t>סך הכל הוצאות ישירות בפועל (למעט דמי ניהול משתנים כאמור בסעיף 10)</t>
  </si>
  <si>
    <t>קרן נאמנות זרה</t>
  </si>
  <si>
    <t>18. שיעור מגבלת עמלת ניהול חיצוני שהמשקיע המוסדי הצהיר עליה בהתאם לתקנה 2א לתקנות הוצאות ישירות עבור שנת הכספים 2024</t>
  </si>
  <si>
    <t xml:space="preserve"> נספח 1 -  סך ההוצאות הישירות ששולמו בעד כל סוג של הוצאה ישירה לתקופה המסתיימת ביום 31/12/2023</t>
  </si>
  <si>
    <t>קופת גמל תגמולים ופיצויים -  מספר קופה        7956</t>
  </si>
  <si>
    <t xml:space="preserve"> נספח 2 -  פירוט עמלות והוצאות שאינן עמלות ניהול חיצוני לשנה המסתיימת ביום 31/12/2023</t>
  </si>
  <si>
    <t xml:space="preserve"> נספח 3 -  פירוט עמלות ניהול חיצוני לשנה המסתיימת ביום 31/12/2023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</si>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</sst>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_-;\-* #,##0.00_-;_-* &quot;-&quot;??_-;_-@_-"/>
    <numFmt numFmtId="165" formatCode="_-* #,##0.000_-;\-* #,##0.000_-;_-* &quot;-&quot;??_-;_-@_-"/>
    <numFmt numFmtId="166" formatCode="#,##0.000;\-#,##0.000;\-"/>
    <numFmt numFmtId="167" formatCode="#,##0.00000000000000_ ;\-#,##0.00000000000000\ "/>
    <numFmt numFmtId="168" formatCode="#,##0.000"/>
    <numFmt numFmtId="169" formatCode="_ * #,##0.000_ ;_ * \-#,##0.000_ ;_ * &quot;-&quot;??_ ;_ @_ "/>
    <numFmt numFmtId="170" formatCode="#,##0.########"/>
    <numFmt numFmtId="171" formatCode="_-* #,##0_-;\-* #,##0_-;_-* &quot;-&quot;??_-;_-@_-"/>
    <numFmt numFmtId="172" formatCode="0.0000%"/>
    <numFmt numFmtId="173" formatCode="0.00000%"/>
    <numFmt numFmtId="174" formatCode=";;;"/>
  </numFmts>
  <fonts count="18" x14ac:knownFonts="1">
    <font>
      <sz val="10"/>
      <color theme="1"/>
      <name val="Tahoma"/>
      <family val="2"/>
    </font>
    <font>
      <sz val="11"/>
      <color theme="1"/>
      <name val="Arial"/>
      <family val="2"/>
      <charset val="177"/>
      <scheme val="minor"/>
    </font>
    <font>
      <sz val="10"/>
      <color theme="1"/>
      <name val="Tahoma"/>
      <family val="2"/>
    </font>
    <font>
      <b/>
      <sz val="14"/>
      <color theme="1"/>
      <name val="David"/>
      <family val="2"/>
    </font>
    <font>
      <sz val="14"/>
      <color theme="1"/>
      <name val="David"/>
      <family val="2"/>
    </font>
    <font>
      <b/>
      <sz val="10"/>
      <color theme="1"/>
      <name val="Tahoma"/>
      <family val="2"/>
    </font>
    <font>
      <sz val="11"/>
      <color rgb="FF1A326B"/>
      <name val="Tahoma"/>
      <family val="2"/>
    </font>
    <font>
      <b/>
      <sz val="11"/>
      <color theme="0"/>
      <name val="Tahoma"/>
      <family val="2"/>
    </font>
    <font>
      <b/>
      <u/>
      <sz val="11"/>
      <color theme="0"/>
      <name val="David"/>
      <family val="2"/>
    </font>
    <font>
      <b/>
      <sz val="11"/>
      <color theme="0"/>
      <name val="David"/>
      <family val="2"/>
    </font>
    <font>
      <sz val="11"/>
      <color rgb="FF57718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 Light"/>
      <family val="2"/>
    </font>
    <font>
      <b/>
      <sz val="12"/>
      <color rgb="FFFF0000"/>
      <name val="Calibri Light"/>
      <family val="2"/>
    </font>
    <font>
      <b/>
      <sz val="14"/>
      <color rgb="FFFF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A326B"/>
        <bgColor indexed="64"/>
      </patternFill>
    </fill>
    <fill>
      <patternFill patternType="solid">
        <fgColor rgb="FF57718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139">
    <xf numFmtId="0" fontId="0" fillId="0" borderId="0" xfId="0"/>
    <xf numFmtId="167" fontId="0" fillId="0" borderId="0" xfId="0" applyNumberFormat="1"/>
    <xf numFmtId="4" fontId="0" fillId="0" borderId="0" xfId="0" applyNumberFormat="1"/>
    <xf numFmtId="168" fontId="0" fillId="0" borderId="0" xfId="0" applyNumberFormat="1"/>
    <xf numFmtId="4" fontId="0" fillId="0" borderId="2" xfId="0" applyNumberFormat="1" applyBorder="1"/>
    <xf numFmtId="0" fontId="4" fillId="0" borderId="0" xfId="0" applyFont="1"/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right" vertical="center" readingOrder="2"/>
    </xf>
    <xf numFmtId="166" fontId="4" fillId="0" borderId="3" xfId="0" applyNumberFormat="1" applyFont="1" applyBorder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0" fontId="4" fillId="0" borderId="4" xfId="0" applyFont="1" applyBorder="1"/>
    <xf numFmtId="0" fontId="4" fillId="0" borderId="0" xfId="0" applyFont="1" applyAlignment="1">
      <alignment readingOrder="2"/>
    </xf>
    <xf numFmtId="165" fontId="4" fillId="0" borderId="0" xfId="1" applyNumberFormat="1" applyFont="1"/>
    <xf numFmtId="0" fontId="5" fillId="0" borderId="0" xfId="0" applyFont="1" applyAlignment="1">
      <alignment horizontal="center"/>
    </xf>
    <xf numFmtId="10" fontId="3" fillId="0" borderId="3" xfId="2" applyNumberFormat="1" applyFont="1" applyBorder="1" applyAlignment="1">
      <alignment vertical="top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10" fontId="6" fillId="0" borderId="10" xfId="2" applyNumberFormat="1" applyFont="1" applyFill="1" applyBorder="1" applyAlignment="1">
      <alignment horizontal="center" vertical="center"/>
    </xf>
    <xf numFmtId="10" fontId="6" fillId="0" borderId="12" xfId="2" applyNumberFormat="1" applyFont="1" applyFill="1" applyBorder="1" applyAlignment="1">
      <alignment horizontal="center" vertical="center"/>
    </xf>
    <xf numFmtId="10" fontId="6" fillId="0" borderId="12" xfId="2" quotePrefix="1" applyNumberFormat="1" applyFont="1" applyFill="1" applyBorder="1" applyAlignment="1">
      <alignment horizontal="center" vertical="center"/>
    </xf>
    <xf numFmtId="10" fontId="6" fillId="0" borderId="14" xfId="2" quotePrefix="1" applyNumberFormat="1" applyFont="1" applyFill="1" applyBorder="1" applyAlignment="1">
      <alignment horizontal="center" vertical="center"/>
    </xf>
    <xf numFmtId="10" fontId="6" fillId="0" borderId="17" xfId="2" quotePrefix="1" applyNumberFormat="1" applyFont="1" applyFill="1" applyBorder="1" applyAlignment="1">
      <alignment horizontal="center" vertical="center"/>
    </xf>
    <xf numFmtId="10" fontId="6" fillId="0" borderId="19" xfId="2" applyNumberFormat="1" applyFont="1" applyFill="1" applyBorder="1" applyAlignment="1">
      <alignment horizontal="center" vertical="center"/>
    </xf>
    <xf numFmtId="10" fontId="6" fillId="0" borderId="17" xfId="2" applyNumberFormat="1" applyFont="1" applyFill="1" applyBorder="1" applyAlignment="1">
      <alignment horizontal="center" vertical="center"/>
    </xf>
    <xf numFmtId="10" fontId="6" fillId="2" borderId="12" xfId="2" applyNumberFormat="1" applyFont="1" applyFill="1" applyBorder="1" applyAlignment="1">
      <alignment horizontal="center" vertical="center"/>
    </xf>
    <xf numFmtId="10" fontId="6" fillId="2" borderId="17" xfId="2" applyNumberFormat="1" applyFont="1" applyFill="1" applyBorder="1" applyAlignment="1">
      <alignment horizontal="center" vertical="center"/>
    </xf>
    <xf numFmtId="10" fontId="6" fillId="2" borderId="10" xfId="2" applyNumberFormat="1" applyFont="1" applyFill="1" applyBorder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7" fillId="4" borderId="0" xfId="0" applyFont="1" applyFill="1" applyAlignment="1">
      <alignment horizontal="right" vertical="center"/>
    </xf>
    <xf numFmtId="0" fontId="10" fillId="2" borderId="0" xfId="0" applyFont="1" applyFill="1" applyAlignment="1">
      <alignment vertical="center" wrapText="1" readingOrder="2"/>
    </xf>
    <xf numFmtId="0" fontId="10" fillId="2" borderId="0" xfId="0" applyFont="1" applyFill="1" applyAlignment="1">
      <alignment horizontal="right" vertical="center" wrapText="1" readingOrder="2"/>
    </xf>
    <xf numFmtId="0" fontId="0" fillId="0" borderId="0" xfId="0" applyAlignment="1">
      <alignment horizontal="right" readingOrder="2"/>
    </xf>
    <xf numFmtId="169" fontId="2" fillId="0" borderId="23" xfId="3" applyNumberFormat="1" applyFont="1" applyBorder="1" applyAlignment="1">
      <alignment horizontal="right" vertical="top" readingOrder="2"/>
    </xf>
    <xf numFmtId="0" fontId="0" fillId="0" borderId="0" xfId="0" applyAlignment="1">
      <alignment readingOrder="2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 vertical="center"/>
    </xf>
    <xf numFmtId="169" fontId="0" fillId="0" borderId="0" xfId="3" applyNumberFormat="1" applyFont="1" applyBorder="1" applyAlignment="1"/>
    <xf numFmtId="169" fontId="0" fillId="0" borderId="1" xfId="3" applyNumberFormat="1" applyFont="1" applyBorder="1" applyAlignment="1"/>
    <xf numFmtId="169" fontId="5" fillId="0" borderId="0" xfId="3" applyNumberFormat="1" applyFont="1" applyBorder="1" applyAlignment="1">
      <alignment horizontal="right" vertical="top"/>
    </xf>
    <xf numFmtId="169" fontId="2" fillId="0" borderId="0" xfId="3" applyNumberFormat="1" applyFont="1" applyBorder="1" applyAlignment="1">
      <alignment horizontal="right" vertical="top"/>
    </xf>
    <xf numFmtId="169" fontId="5" fillId="0" borderId="1" xfId="3" applyNumberFormat="1" applyFont="1" applyBorder="1" applyAlignment="1">
      <alignment horizontal="right" vertical="top"/>
    </xf>
    <xf numFmtId="0" fontId="5" fillId="0" borderId="1" xfId="0" applyFont="1" applyBorder="1" applyAlignment="1">
      <alignment vertical="center"/>
    </xf>
    <xf numFmtId="170" fontId="12" fillId="0" borderId="23" xfId="0" applyNumberFormat="1" applyFont="1" applyBorder="1" applyAlignment="1">
      <alignment horizontal="right" vertical="top"/>
    </xf>
    <xf numFmtId="14" fontId="2" fillId="0" borderId="0" xfId="0" applyNumberFormat="1" applyFont="1" applyAlignment="1">
      <alignment horizontal="right" vertical="top"/>
    </xf>
    <xf numFmtId="21" fontId="2" fillId="0" borderId="0" xfId="0" applyNumberFormat="1" applyFont="1" applyAlignment="1">
      <alignment horizontal="right" vertical="top"/>
    </xf>
    <xf numFmtId="168" fontId="0" fillId="0" borderId="0" xfId="0" applyNumberFormat="1" applyAlignment="1">
      <alignment horizontal="right" vertical="top"/>
    </xf>
    <xf numFmtId="3" fontId="12" fillId="0" borderId="23" xfId="0" applyNumberFormat="1" applyFont="1" applyBorder="1" applyAlignment="1">
      <alignment horizontal="right" vertical="top"/>
    </xf>
    <xf numFmtId="169" fontId="0" fillId="0" borderId="0" xfId="3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vertical="center" wrapText="1"/>
    </xf>
    <xf numFmtId="169" fontId="2" fillId="0" borderId="24" xfId="3" applyNumberFormat="1" applyFont="1" applyFill="1" applyBorder="1" applyAlignment="1">
      <alignment horizontal="right" vertical="top"/>
    </xf>
    <xf numFmtId="169" fontId="2" fillId="0" borderId="0" xfId="3" applyNumberFormat="1" applyFont="1" applyFill="1" applyBorder="1" applyAlignment="1">
      <alignment horizontal="right" vertical="top"/>
    </xf>
    <xf numFmtId="169" fontId="0" fillId="0" borderId="1" xfId="0" applyNumberFormat="1" applyBorder="1"/>
    <xf numFmtId="168" fontId="0" fillId="0" borderId="0" xfId="0" applyNumberFormat="1" applyAlignment="1">
      <alignment horizontal="right"/>
    </xf>
    <xf numFmtId="0" fontId="6" fillId="2" borderId="9" xfId="0" applyFont="1" applyFill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2" borderId="3" xfId="0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6" fillId="2" borderId="16" xfId="0" applyFont="1" applyFill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6" fillId="2" borderId="7" xfId="0" applyFont="1" applyFill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2" fillId="0" borderId="0" xfId="4"/>
    <xf numFmtId="0" fontId="15" fillId="0" borderId="3" xfId="0" applyFont="1" applyBorder="1" applyAlignment="1">
      <alignment horizontal="right" vertical="center" wrapText="1" readingOrder="2"/>
    </xf>
    <xf numFmtId="0" fontId="16" fillId="0" borderId="3" xfId="0" applyFont="1" applyBorder="1" applyAlignment="1">
      <alignment horizontal="right" vertical="center" wrapText="1" readingOrder="2"/>
    </xf>
    <xf numFmtId="0" fontId="3" fillId="0" borderId="3" xfId="0" applyFont="1" applyBorder="1" applyAlignment="1">
      <alignment horizontal="right" vertical="center" readingOrder="2"/>
    </xf>
    <xf numFmtId="0" fontId="3" fillId="0" borderId="3" xfId="0" applyFont="1" applyBorder="1" applyAlignment="1">
      <alignment horizontal="right" vertical="center" wrapText="1" readingOrder="2"/>
    </xf>
    <xf numFmtId="166" fontId="4" fillId="0" borderId="3" xfId="0" applyNumberFormat="1" applyFont="1" applyBorder="1"/>
    <xf numFmtId="10" fontId="4" fillId="0" borderId="3" xfId="2" applyNumberFormat="1" applyFont="1" applyBorder="1" applyAlignment="1">
      <alignment horizontal="right" vertical="top"/>
    </xf>
    <xf numFmtId="171" fontId="4" fillId="0" borderId="3" xfId="1" applyNumberFormat="1" applyFont="1" applyBorder="1" applyAlignment="1">
      <alignment horizontal="right" vertical="top"/>
    </xf>
    <xf numFmtId="166" fontId="3" fillId="0" borderId="3" xfId="0" applyNumberFormat="1" applyFont="1" applyBorder="1" applyAlignment="1">
      <alignment horizontal="right" vertical="top"/>
    </xf>
    <xf numFmtId="10" fontId="2" fillId="0" borderId="23" xfId="2" applyNumberFormat="1" applyFont="1" applyBorder="1" applyAlignment="1">
      <alignment horizontal="right" vertical="top" readingOrder="2"/>
    </xf>
    <xf numFmtId="0" fontId="6" fillId="2" borderId="7" xfId="5" applyFont="1" applyFill="1" applyBorder="1" applyAlignment="1">
      <alignment horizontal="right" vertical="center"/>
    </xf>
    <xf numFmtId="10" fontId="6" fillId="0" borderId="7" xfId="6" applyNumberFormat="1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right" vertical="center"/>
    </xf>
    <xf numFmtId="0" fontId="17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173" fontId="4" fillId="0" borderId="3" xfId="2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6" fillId="2" borderId="8" xfId="0" applyFont="1" applyFill="1" applyBorder="1" applyAlignment="1">
      <alignment horizontal="right" vertical="center"/>
    </xf>
    <xf numFmtId="0" fontId="6" fillId="2" borderId="18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20" xfId="0" applyFont="1" applyFill="1" applyBorder="1" applyAlignment="1">
      <alignment vertic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2"/>
    </xf>
    <xf numFmtId="3" fontId="4" fillId="0" borderId="0" xfId="0" applyNumberFormat="1" applyFont="1" applyAlignment="1">
      <alignment horizontal="center" vertical="top"/>
    </xf>
    <xf numFmtId="0" fontId="4" fillId="0" borderId="0" xfId="0" applyFont="1"/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readingOrder="2"/>
    </xf>
    <xf numFmtId="174" fontId="0" fillId="0" borderId="0" xfId="0" applyNumberFormat="1" applyAlignment="1">
      <alignment horizontal="right" readingOrder="2"/>
    </xf>
    <xf numFmtId="174" fontId="2" fillId="0" borderId="23" xfId="2" applyNumberFormat="1" applyFont="1" applyBorder="1" applyAlignment="1">
      <alignment horizontal="right" vertical="top" readingOrder="2"/>
    </xf>
    <xf numFmtId="174" fontId="2" fillId="0" borderId="23" xfId="3" applyNumberFormat="1" applyFont="1" applyBorder="1" applyAlignment="1">
      <alignment horizontal="right" vertical="top" readingOrder="2"/>
    </xf>
    <xf numFmtId="0" fontId="5" fillId="0" borderId="0" xfId="0" applyFont="1" applyBorder="1" applyAlignment="1">
      <alignment vertical="center"/>
    </xf>
    <xf numFmtId="174" fontId="0" fillId="0" borderId="1" xfId="0" applyNumberFormat="1" applyBorder="1" applyAlignment="1">
      <alignment horizontal="right"/>
    </xf>
    <xf numFmtId="174" fontId="0" fillId="0" borderId="0" xfId="3" applyNumberFormat="1" applyFont="1" applyBorder="1" applyAlignment="1"/>
    <xf numFmtId="174" fontId="11" fillId="0" borderId="0" xfId="3" applyNumberFormat="1" applyFont="1" applyBorder="1" applyAlignment="1">
      <alignment horizontal="right" vertical="top"/>
    </xf>
    <xf numFmtId="174" fontId="12" fillId="0" borderId="0" xfId="3" applyNumberFormat="1" applyFont="1" applyBorder="1" applyAlignment="1">
      <alignment horizontal="right" vertical="top"/>
    </xf>
    <xf numFmtId="174" fontId="12" fillId="0" borderId="1" xfId="3" applyNumberFormat="1" applyFont="1" applyBorder="1" applyAlignment="1">
      <alignment horizontal="right" vertical="top"/>
    </xf>
    <xf numFmtId="174" fontId="0" fillId="0" borderId="0" xfId="0" applyNumberFormat="1" applyAlignment="1">
      <alignment horizontal="right"/>
    </xf>
    <xf numFmtId="174" fontId="5" fillId="0" borderId="0" xfId="3" applyNumberFormat="1" applyFont="1" applyBorder="1" applyAlignment="1">
      <alignment horizontal="right" vertical="top"/>
    </xf>
    <xf numFmtId="174" fontId="0" fillId="0" borderId="1" xfId="3" applyNumberFormat="1" applyFont="1" applyBorder="1" applyAlignment="1"/>
    <xf numFmtId="174" fontId="12" fillId="0" borderId="0" xfId="0" applyNumberFormat="1" applyFont="1" applyAlignment="1">
      <alignment horizontal="right" vertical="top"/>
    </xf>
    <xf numFmtId="174" fontId="0" fillId="0" borderId="1" xfId="0" applyNumberFormat="1" applyBorder="1"/>
    <xf numFmtId="174" fontId="0" fillId="0" borderId="0" xfId="3" applyNumberFormat="1" applyFont="1" applyAlignment="1">
      <alignment horizontal="right"/>
    </xf>
    <xf numFmtId="174" fontId="0" fillId="0" borderId="0" xfId="0" applyNumberFormat="1" applyAlignment="1">
      <alignment horizontal="right" vertical="top"/>
    </xf>
    <xf numFmtId="174" fontId="5" fillId="0" borderId="0" xfId="0" applyNumberFormat="1" applyFont="1" applyAlignment="1">
      <alignment horizontal="right"/>
    </xf>
    <xf numFmtId="174" fontId="0" fillId="0" borderId="0" xfId="0" applyNumberFormat="1"/>
    <xf numFmtId="174" fontId="2" fillId="0" borderId="0" xfId="3" applyNumberFormat="1" applyFont="1" applyFill="1" applyBorder="1" applyAlignment="1">
      <alignment horizontal="right" vertical="top"/>
    </xf>
    <xf numFmtId="174" fontId="12" fillId="0" borderId="23" xfId="0" applyNumberFormat="1" applyFont="1" applyBorder="1" applyAlignment="1">
      <alignment horizontal="right" vertical="top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 readingOrder="2"/>
    </xf>
    <xf numFmtId="10" fontId="4" fillId="0" borderId="6" xfId="2" applyNumberFormat="1" applyFont="1" applyBorder="1" applyAlignment="1">
      <alignment horizontal="right" vertical="top"/>
    </xf>
    <xf numFmtId="0" fontId="4" fillId="0" borderId="6" xfId="0" applyFont="1" applyBorder="1" applyAlignment="1">
      <alignment horizontal="right" vertical="top"/>
    </xf>
    <xf numFmtId="174" fontId="4" fillId="0" borderId="0" xfId="0" applyNumberFormat="1" applyFont="1"/>
    <xf numFmtId="174" fontId="4" fillId="0" borderId="3" xfId="0" applyNumberFormat="1" applyFont="1" applyBorder="1" applyAlignment="1">
      <alignment horizontal="right" vertical="top"/>
    </xf>
    <xf numFmtId="174" fontId="4" fillId="0" borderId="3" xfId="0" applyNumberFormat="1" applyFont="1" applyBorder="1"/>
    <xf numFmtId="172" fontId="4" fillId="0" borderId="6" xfId="2" applyNumberFormat="1" applyFont="1" applyBorder="1" applyAlignment="1">
      <alignment horizontal="right" vertical="top"/>
    </xf>
    <xf numFmtId="0" fontId="7" fillId="3" borderId="25" xfId="0" applyFont="1" applyFill="1" applyBorder="1" applyAlignment="1">
      <alignment vertical="center"/>
    </xf>
    <xf numFmtId="0" fontId="7" fillId="3" borderId="25" xfId="0" applyFont="1" applyFill="1" applyBorder="1" applyAlignment="1">
      <alignment horizontal="right" vertical="center"/>
    </xf>
    <xf numFmtId="0" fontId="7" fillId="3" borderId="25" xfId="0" applyFont="1" applyFill="1" applyBorder="1" applyAlignment="1">
      <alignment horizontal="right" vertical="center" wrapText="1"/>
    </xf>
    <xf numFmtId="174" fontId="6" fillId="2" borderId="17" xfId="2" applyNumberFormat="1" applyFont="1" applyFill="1" applyBorder="1" applyAlignment="1">
      <alignment horizontal="center" vertical="center"/>
    </xf>
    <xf numFmtId="174" fontId="6" fillId="2" borderId="11" xfId="0" applyNumberFormat="1" applyFont="1" applyFill="1" applyBorder="1" applyAlignment="1">
      <alignment horizontal="right" vertical="center"/>
    </xf>
    <xf numFmtId="174" fontId="6" fillId="0" borderId="3" xfId="0" applyNumberFormat="1" applyFont="1" applyBorder="1" applyAlignment="1">
      <alignment horizontal="right" vertical="center"/>
    </xf>
    <xf numFmtId="174" fontId="6" fillId="0" borderId="19" xfId="2" applyNumberFormat="1" applyFont="1" applyFill="1" applyBorder="1" applyAlignment="1">
      <alignment horizontal="center" vertical="center"/>
    </xf>
    <xf numFmtId="174" fontId="6" fillId="2" borderId="13" xfId="0" applyNumberFormat="1" applyFont="1" applyFill="1" applyBorder="1" applyAlignment="1">
      <alignment horizontal="right" vertical="center"/>
    </xf>
    <xf numFmtId="174" fontId="6" fillId="2" borderId="15" xfId="0" applyNumberFormat="1" applyFont="1" applyFill="1" applyBorder="1" applyAlignment="1">
      <alignment horizontal="right" vertical="center"/>
    </xf>
    <xf numFmtId="174" fontId="6" fillId="2" borderId="18" xfId="0" applyNumberFormat="1" applyFont="1" applyFill="1" applyBorder="1" applyAlignment="1">
      <alignment vertical="center"/>
    </xf>
    <xf numFmtId="174" fontId="6" fillId="0" borderId="7" xfId="0" applyNumberFormat="1" applyFont="1" applyBorder="1" applyAlignment="1">
      <alignment horizontal="right" vertical="center"/>
    </xf>
    <xf numFmtId="174" fontId="6" fillId="2" borderId="11" xfId="0" applyNumberFormat="1" applyFont="1" applyFill="1" applyBorder="1" applyAlignment="1">
      <alignment vertical="center"/>
    </xf>
    <xf numFmtId="174" fontId="6" fillId="2" borderId="15" xfId="0" applyNumberFormat="1" applyFont="1" applyFill="1" applyBorder="1" applyAlignment="1">
      <alignment vertical="center"/>
    </xf>
    <xf numFmtId="174" fontId="6" fillId="0" borderId="12" xfId="2" applyNumberFormat="1" applyFont="1" applyFill="1" applyBorder="1" applyAlignment="1">
      <alignment horizontal="center" vertical="center"/>
    </xf>
    <xf numFmtId="174" fontId="6" fillId="2" borderId="21" xfId="0" applyNumberFormat="1" applyFont="1" applyFill="1" applyBorder="1" applyAlignment="1">
      <alignment vertical="center"/>
    </xf>
    <xf numFmtId="174" fontId="6" fillId="2" borderId="22" xfId="0" applyNumberFormat="1" applyFont="1" applyFill="1" applyBorder="1" applyAlignment="1">
      <alignment vertical="center"/>
    </xf>
  </cellXfs>
  <cellStyles count="7">
    <cellStyle name="Comma" xfId="1" builtinId="3"/>
    <cellStyle name="Comma 2" xfId="3" xr:uid="{47709E1F-FC53-4F1A-8B38-220CDA86684F}"/>
    <cellStyle name="Normal" xfId="0" builtinId="0"/>
    <cellStyle name="Normal 2" xfId="4" xr:uid="{639A262A-8712-4DC6-915A-D1A1E5F078AC}"/>
    <cellStyle name="Normal 3" xfId="5" xr:uid="{1D8A7A59-1BAB-40B0-9101-E54E0135203F}"/>
    <cellStyle name="Percent" xfId="2" builtinId="5"/>
    <cellStyle name="Percent 2" xfId="6" xr:uid="{8D4801D3-B18F-419F-ABF9-3B4F980E2AFD}"/>
  </cellStyles>
  <dxfs count="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1A326B"/>
        <name val="Tahoma"/>
        <family val="2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  <bottom style="thin">
          <color indexed="64"/>
        </bottom>
      </border>
    </dxf>
    <dxf>
      <alignment horizontal="right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border outline="0"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_ * #,##0.000_ ;_ * \-#,##0.000_ ;_ * &quot;-&quot;??_ ;_ @_ "/>
      <alignment horizontal="general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border outline="0"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_ * #,##0.000_ ;_ * \-#,##0.000_ ;_ * &quot;-&quot;??_ ;_ @_ "/>
      <alignment horizontal="right" vertical="top" textRotation="0" wrapText="0" indent="0" justifyLastLine="0" shrinkToFit="0" readingOrder="2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David"/>
        <family val="2"/>
        <scheme val="none"/>
      </font>
      <alignment horizontal="right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A9577B0C-D13C-4BE6-9C5F-34635477F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60483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228600</xdr:colOff>
      <xdr:row>0</xdr:row>
      <xdr:rowOff>95250</xdr:rowOff>
    </xdr:from>
    <xdr:to>
      <xdr:col>0</xdr:col>
      <xdr:colOff>561975</xdr:colOff>
      <xdr:row>1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CE6CFF6-3C76-4F04-A5B4-29CA6404B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725500" y="95250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3C467BAC-368B-43B6-B7F5-6BC966CDE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8CF48810-9FD2-4E86-BCA1-5EB5F672D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153DE727-CC92-4F7B-B5D3-D0F020034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DCFB83B4-1BD4-4C75-831C-EE345B7E8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090E908B-CC10-4101-A616-499C88CDE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6CC7A5DA-AE3E-40E0-8604-306E24603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DE7D112B-32D4-4CAC-98E3-D6758961B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06FF63AB-68DC-41A4-B26C-E6BCBAAC0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8BFE718B-EEDA-401D-9C6D-E6DB80DEE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E5F999B1-A2C5-4864-81F0-F82BDDB5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1C495229-F5F2-41C6-A2D9-6B0657ED6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3" name="FMR.jpg.jpeg">
          <a:extLst>
            <a:ext uri="{FF2B5EF4-FFF2-40B4-BE49-F238E27FC236}">
              <a16:creationId xmlns:a16="http://schemas.microsoft.com/office/drawing/2014/main" id="{63D1D9F1-05AE-42DA-88D5-C878A87D0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4" name="FMR.jpg.jpeg">
          <a:extLst>
            <a:ext uri="{FF2B5EF4-FFF2-40B4-BE49-F238E27FC236}">
              <a16:creationId xmlns:a16="http://schemas.microsoft.com/office/drawing/2014/main" id="{AA545A03-E2B6-4767-8797-32FCFBD6A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5" name="FMR.jpg.jpeg">
          <a:extLst>
            <a:ext uri="{FF2B5EF4-FFF2-40B4-BE49-F238E27FC236}">
              <a16:creationId xmlns:a16="http://schemas.microsoft.com/office/drawing/2014/main" id="{A43BD60C-A6E8-47BE-AD45-819695675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6" name="FMR.jpg.jpeg">
          <a:extLst>
            <a:ext uri="{FF2B5EF4-FFF2-40B4-BE49-F238E27FC236}">
              <a16:creationId xmlns:a16="http://schemas.microsoft.com/office/drawing/2014/main" id="{48880E21-C8DC-4B09-A36E-50CE4A2B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7" name="FMR.jpg.jpeg">
          <a:extLst>
            <a:ext uri="{FF2B5EF4-FFF2-40B4-BE49-F238E27FC236}">
              <a16:creationId xmlns:a16="http://schemas.microsoft.com/office/drawing/2014/main" id="{3A1B9640-6D14-4A76-AD74-74D9A6F89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8" name="FMR.jpg.jpeg">
          <a:extLst>
            <a:ext uri="{FF2B5EF4-FFF2-40B4-BE49-F238E27FC236}">
              <a16:creationId xmlns:a16="http://schemas.microsoft.com/office/drawing/2014/main" id="{D57A8B70-3E5E-4FE4-8B68-AD870B049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9" name="FMR.jpg.jpeg">
          <a:extLst>
            <a:ext uri="{FF2B5EF4-FFF2-40B4-BE49-F238E27FC236}">
              <a16:creationId xmlns:a16="http://schemas.microsoft.com/office/drawing/2014/main" id="{2F1792AE-E59A-4D92-9A38-781D77764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0" name="FMR.jpg.jpeg">
          <a:extLst>
            <a:ext uri="{FF2B5EF4-FFF2-40B4-BE49-F238E27FC236}">
              <a16:creationId xmlns:a16="http://schemas.microsoft.com/office/drawing/2014/main" id="{690DA376-85A1-436D-A99E-AB52B18B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1" name="FMR.jpg.jpeg">
          <a:extLst>
            <a:ext uri="{FF2B5EF4-FFF2-40B4-BE49-F238E27FC236}">
              <a16:creationId xmlns:a16="http://schemas.microsoft.com/office/drawing/2014/main" id="{8CCCD721-76E8-4EE3-AE55-399F7AFB3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22" name="FMR.jpg.jpeg">
          <a:extLst>
            <a:ext uri="{FF2B5EF4-FFF2-40B4-BE49-F238E27FC236}">
              <a16:creationId xmlns:a16="http://schemas.microsoft.com/office/drawing/2014/main" id="{1D0FED12-EA49-44B7-AAA9-A2B853845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63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23" name="FMR.jpg.jpeg">
          <a:extLst>
            <a:ext uri="{FF2B5EF4-FFF2-40B4-BE49-F238E27FC236}">
              <a16:creationId xmlns:a16="http://schemas.microsoft.com/office/drawing/2014/main" id="{B2D74B3C-4127-430F-BCD9-4175C4923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69209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FC8E18AD-848C-4F2E-89EC-F04AA6234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6" name="FMR.jpg.jpeg">
          <a:extLst>
            <a:ext uri="{FF2B5EF4-FFF2-40B4-BE49-F238E27FC236}">
              <a16:creationId xmlns:a16="http://schemas.microsoft.com/office/drawing/2014/main" id="{E29BBFE4-7876-4EBC-B051-D203591C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B51B34D6-BB87-4CF2-863F-23DD9921B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6848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D783897C-563E-4AA0-B26B-B6CAC16D0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BA705281-281C-4241-88F3-446667878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6" name="FMR.jpg.jpeg">
          <a:extLst>
            <a:ext uri="{FF2B5EF4-FFF2-40B4-BE49-F238E27FC236}">
              <a16:creationId xmlns:a16="http://schemas.microsoft.com/office/drawing/2014/main" id="{9B7F5378-7465-43EC-B89A-A585F4959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0ADC6B94-6176-4900-B5EC-E8DDE1716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C4F39E6F-76B1-4DAB-8D4E-5E35A9B0A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D1D1A8CF-0854-4F68-9BBD-00E8AB352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45C349B7-B34B-4D60-9F39-C6905EE4F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7" name="FMR.jpg.jpeg">
          <a:extLst>
            <a:ext uri="{FF2B5EF4-FFF2-40B4-BE49-F238E27FC236}">
              <a16:creationId xmlns:a16="http://schemas.microsoft.com/office/drawing/2014/main" id="{03087CC9-565E-40F2-AA5F-134090B08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D63177A5-98D2-436B-A188-856E6BA60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FD0990EE-8851-4F7E-ADC8-AB028C9E4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12AC5572-B776-48BE-84AD-76C89505F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C396CB6A-FFA3-472E-AB46-EEB319442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CCB21BF-AD70-4ABA-85C8-4151BED9A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8" name="FMR.jpg.jpeg">
          <a:extLst>
            <a:ext uri="{FF2B5EF4-FFF2-40B4-BE49-F238E27FC236}">
              <a16:creationId xmlns:a16="http://schemas.microsoft.com/office/drawing/2014/main" id="{FEE6F676-A682-4074-B631-D67F57407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2B54A137-0A56-45D8-89DA-161AACB71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4F1CCC23-E244-4B2E-9467-6C79A3B49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823443E2-BFF9-465E-BBEE-5DBAC8A44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6FCF96A8-874C-4DF9-BE67-22B87551A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207222F1-CE17-4010-96BF-AAF691131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F63A77E0-5935-43BA-A4AA-8F21701C3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9" name="FMR.jpg.jpeg">
          <a:extLst>
            <a:ext uri="{FF2B5EF4-FFF2-40B4-BE49-F238E27FC236}">
              <a16:creationId xmlns:a16="http://schemas.microsoft.com/office/drawing/2014/main" id="{F2CD0578-4059-47F6-A45B-4FB2FB1EC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561691C4-DBF3-44FE-A9E0-90394B233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D8ACA425-FC4F-496C-AE32-0671162AB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B6A108E6-D5FA-4799-ADDA-781A2570C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B602373D-3C31-4921-B568-9FAF7B267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978F2C3-C0CA-4ACC-B6E4-5FE8B2A89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F4BC76C6-1984-4B4B-8D35-FF8EC573B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F5D449F6-B5F1-4372-A722-7B3D501C9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0" name="FMR.jpg.jpeg">
          <a:extLst>
            <a:ext uri="{FF2B5EF4-FFF2-40B4-BE49-F238E27FC236}">
              <a16:creationId xmlns:a16="http://schemas.microsoft.com/office/drawing/2014/main" id="{FA34ADFE-5915-4D40-B3C8-81CB77009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FDA7EE2B-DC8B-4D50-A4D1-A0D9E95D6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5270C9AE-517E-408D-81DB-225D5CDDB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E8CCFAEB-97B5-44BA-8139-990FF4CF6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D18240E4-984C-44E2-A66F-79D92342A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D4809206-89E9-4489-948D-483C32B20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5C99AE07-F6D9-48C4-8C5B-11546A9CC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CDABD09B-594E-4C2F-9736-705293325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55B82DBF-C28A-4770-B709-AA6B25291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1" name="FMR.jpg.jpeg">
          <a:extLst>
            <a:ext uri="{FF2B5EF4-FFF2-40B4-BE49-F238E27FC236}">
              <a16:creationId xmlns:a16="http://schemas.microsoft.com/office/drawing/2014/main" id="{D58EF1D6-FEFC-4EF6-A354-5A2BE4A91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229075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35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3" name="FMR.jpg.jpeg">
          <a:extLst>
            <a:ext uri="{FF2B5EF4-FFF2-40B4-BE49-F238E27FC236}">
              <a16:creationId xmlns:a16="http://schemas.microsoft.com/office/drawing/2014/main" id="{E8357E0B-8BF7-4F3F-B0CF-C60BDDEE2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4" name="FMR.jpg.jpeg">
          <a:extLst>
            <a:ext uri="{FF2B5EF4-FFF2-40B4-BE49-F238E27FC236}">
              <a16:creationId xmlns:a16="http://schemas.microsoft.com/office/drawing/2014/main" id="{BC5F3D82-2285-4E9D-B5C4-E8D751FD7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5" name="FMR.jpg.jpeg">
          <a:extLst>
            <a:ext uri="{FF2B5EF4-FFF2-40B4-BE49-F238E27FC236}">
              <a16:creationId xmlns:a16="http://schemas.microsoft.com/office/drawing/2014/main" id="{548B2CF7-E896-490D-9CBB-0B10B5123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6" name="FMR.jpg.jpeg">
          <a:extLst>
            <a:ext uri="{FF2B5EF4-FFF2-40B4-BE49-F238E27FC236}">
              <a16:creationId xmlns:a16="http://schemas.microsoft.com/office/drawing/2014/main" id="{AE641691-2071-4564-9992-1146210E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7" name="FMR.jpg.jpeg">
          <a:extLst>
            <a:ext uri="{FF2B5EF4-FFF2-40B4-BE49-F238E27FC236}">
              <a16:creationId xmlns:a16="http://schemas.microsoft.com/office/drawing/2014/main" id="{E91FB874-362A-4459-9685-F327A8FD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8" name="FMR.jpg.jpeg">
          <a:extLst>
            <a:ext uri="{FF2B5EF4-FFF2-40B4-BE49-F238E27FC236}">
              <a16:creationId xmlns:a16="http://schemas.microsoft.com/office/drawing/2014/main" id="{F9C847E0-3041-4ABD-B60B-E6C6885A4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9" name="FMR.jpg.jpeg">
          <a:extLst>
            <a:ext uri="{FF2B5EF4-FFF2-40B4-BE49-F238E27FC236}">
              <a16:creationId xmlns:a16="http://schemas.microsoft.com/office/drawing/2014/main" id="{92A8F06C-F2F2-496D-B3DE-72E4BF3BF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0" name="FMR.jpg.jpeg">
          <a:extLst>
            <a:ext uri="{FF2B5EF4-FFF2-40B4-BE49-F238E27FC236}">
              <a16:creationId xmlns:a16="http://schemas.microsoft.com/office/drawing/2014/main" id="{01992213-CC73-43A2-A735-660004EB8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35</xdr:row>
      <xdr:rowOff>0</xdr:rowOff>
    </xdr:from>
    <xdr:ext cx="352425" cy="171450"/>
    <xdr:pic>
      <xdr:nvPicPr>
        <xdr:cNvPr id="11" name="FMR.jpg.jpeg">
          <a:extLst>
            <a:ext uri="{FF2B5EF4-FFF2-40B4-BE49-F238E27FC236}">
              <a16:creationId xmlns:a16="http://schemas.microsoft.com/office/drawing/2014/main" id="{8FDC6722-7086-489F-99B9-EA63D6848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7247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0</xdr:colOff>
      <xdr:row>34</xdr:row>
      <xdr:rowOff>243415</xdr:rowOff>
    </xdr:from>
    <xdr:ext cx="352425" cy="306917"/>
    <xdr:pic>
      <xdr:nvPicPr>
        <xdr:cNvPr id="12" name="FMR.jpg.jpeg">
          <a:extLst>
            <a:ext uri="{FF2B5EF4-FFF2-40B4-BE49-F238E27FC236}">
              <a16:creationId xmlns:a16="http://schemas.microsoft.com/office/drawing/2014/main" id="{F8B7993A-8BA2-472A-ADFF-BADECFF57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848200" y="8368240"/>
          <a:ext cx="352425" cy="306917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57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492;&#1493;&#1510;&#1488;&#1493;&#1514;%20&#1497;&#1513;&#1497;&#1512;&#1493;&#1514;%20&#1502;&#1506;&#1493;&#1491;&#1499;&#1504;&#1493;&#1514;-%20&#1500;&#1508;&#1497;%20&#1495;&#1493;&#1494;&#1512;%20&#1492;&#1488;&#1493;&#1510;&#1512;\&#1502;&#1488;&#1494;&#1504;&#1497;&#1501;%20&#1500;&#1488;&#1495;&#1512;%20&#1514;&#1497;&#1511;&#1493;&#1503;%20104+127\1448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1;&#1493;&#1495;&#1493;&#1514;%20&#1499;&#1505;&#1508;&#1497;&#1497;&#1501;\2023\&#1512;&#1489;&#1506;&#1493;&#1503;%204\more-&#1505;&#1497;&#1499;&#1493;&#1501;%20202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1;&#1493;&#1495;&#1493;&#1514;%20&#1495;&#1493;&#1491;&#1513;&#1497;&#1497;&#1501;\2022\more-&#1505;&#1497;&#1499;&#1493;&#1501;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5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6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6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6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egemel\Gemel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502;&#1488;&#1494;&#1504;&#1497;&#1501;%20&#1488;&#1511;&#1496;&#1497;&#1489;&#1497;&#1497;&#1501;%20&#1488;&#1495;&#1512;&#1497;%20&#1491;&#1502;&#1504;\796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492;&#1493;&#1510;&#1488;&#1493;&#1514;%20&#1497;&#1513;&#1497;&#1512;&#1493;&#1514;%20&#1502;&#1506;&#1493;&#1491;&#1499;&#1504;&#1493;&#1514;-%20&#1500;&#1508;&#1497;%20&#1495;&#1493;&#1494;&#1512;%20&#1492;&#1488;&#1493;&#1510;&#1512;\&#1502;&#1488;&#1494;&#1504;&#1497;&#1501;%20&#1500;&#1488;&#1495;&#1512;%20&#1514;&#1497;&#1511;&#1493;&#1503;%20104+127\1253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492;&#1493;&#1510;&#1488;&#1493;&#1514;%20&#1497;&#1513;&#1497;&#1512;&#1493;&#1514;%20&#1502;&#1506;&#1493;&#1491;&#1499;&#1504;&#1493;&#1514;-%20&#1500;&#1508;&#1497;%20&#1495;&#1493;&#1494;&#1512;%20&#1492;&#1488;&#1493;&#1510;&#1512;\&#1502;&#1488;&#1494;&#1504;&#1497;&#1501;%20&#1500;&#1488;&#1495;&#1512;%20&#1514;&#1497;&#1511;&#1493;&#1503;%20104+127\1253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&#1511;&#1493;&#1508;&#1493;&#1514;%20&#1490;&#1502;&#1500;\&#1495;&#1513;&#1489;&#1493;&#1514;\&#1502;&#1493;&#1512;%20&#1490;&#1502;&#1500;\&#1491;&#1493;&#1495;&#1493;&#1514;\&#1492;&#1493;&#1510;&#1488;&#1493;&#1514;%20&#1497;&#1513;&#1497;&#1512;&#1493;&#1514;\2023\&#1512;&#1489;&#1506;&#1493;&#1503;%204\&#1492;&#1493;&#1510;&#1488;&#1493;&#1514;%20&#1497;&#1513;&#1497;&#1512;&#1493;&#1514;%20&#1502;&#1506;&#1493;&#1491;&#1499;&#1504;&#1493;&#1514;-%20&#1500;&#1508;&#1497;%20&#1495;&#1493;&#1494;&#1512;%20&#1492;&#1488;&#1493;&#1510;&#1512;\&#1502;&#1488;&#1494;&#1504;&#1497;&#1501;%20&#1500;&#1488;&#1495;&#1512;%20&#1514;&#1497;&#1511;&#1493;&#1503;%20104+127\1295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57"/>
    </sheetNames>
    <sheetDataSet>
      <sheetData sheetId="0">
        <row r="2">
          <cell r="G2" t="str">
            <v>15/02/2024 10:11:44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14899883.01</v>
          </cell>
        </row>
        <row r="8">
          <cell r="C8">
            <v>1001099</v>
          </cell>
          <cell r="D8" t="str">
            <v>ריבית לקבל ש"ח</v>
          </cell>
          <cell r="E8">
            <v>163251.9</v>
          </cell>
        </row>
        <row r="10">
          <cell r="C10">
            <v>1501001</v>
          </cell>
          <cell r="D10" t="str">
            <v>קרנות סל סחירות</v>
          </cell>
          <cell r="E10">
            <v>21406392.699999999</v>
          </cell>
        </row>
        <row r="12">
          <cell r="C12">
            <v>1502001</v>
          </cell>
          <cell r="D12" t="str">
            <v>קרנות נאמנות סחירות</v>
          </cell>
          <cell r="E12">
            <v>23739027.199999999</v>
          </cell>
        </row>
        <row r="14">
          <cell r="C14">
            <v>1505001</v>
          </cell>
          <cell r="D14" t="str">
            <v>אופציות סחירות</v>
          </cell>
          <cell r="E14">
            <v>1521340</v>
          </cell>
        </row>
        <row r="15">
          <cell r="E15">
            <v>46666759.899999999</v>
          </cell>
          <cell r="F15">
            <v>0</v>
          </cell>
          <cell r="G15">
            <v>-46666759.899999999</v>
          </cell>
        </row>
        <row r="17">
          <cell r="C17">
            <v>1802003</v>
          </cell>
          <cell r="D17" t="str">
            <v>דמי ניהול לקבל קרנות סל</v>
          </cell>
          <cell r="E17">
            <v>12708.66</v>
          </cell>
        </row>
        <row r="18">
          <cell r="C18">
            <v>1802004</v>
          </cell>
          <cell r="D18" t="str">
            <v>חו"ז בין מסלולים</v>
          </cell>
          <cell r="E18">
            <v>20236.03</v>
          </cell>
        </row>
        <row r="19">
          <cell r="C19">
            <v>1802011</v>
          </cell>
          <cell r="D19" t="str">
            <v>חו"ז חברה מנהלת בגין פעולות רטרו</v>
          </cell>
          <cell r="E19">
            <v>5704.8</v>
          </cell>
        </row>
        <row r="20">
          <cell r="C20">
            <v>1802012</v>
          </cell>
          <cell r="D20" t="str">
            <v>חו"ז חברה מנהלת בגין פעולות איזון</v>
          </cell>
          <cell r="E20">
            <v>486185.09</v>
          </cell>
        </row>
        <row r="21">
          <cell r="C21">
            <v>1802021</v>
          </cell>
          <cell r="D21" t="str">
            <v>חו"ז חברה מנהלת בגין דמי ניהול מצבירה</v>
          </cell>
          <cell r="F21">
            <v>32744.97</v>
          </cell>
        </row>
        <row r="22">
          <cell r="E22">
            <v>524834.57999999996</v>
          </cell>
          <cell r="F22">
            <v>32744.97</v>
          </cell>
          <cell r="G22">
            <v>-492089.61</v>
          </cell>
        </row>
        <row r="24">
          <cell r="C24">
            <v>1802030</v>
          </cell>
          <cell r="D24" t="str">
            <v>מס הכנסה ניירות ערך</v>
          </cell>
          <cell r="F24">
            <v>5886</v>
          </cell>
        </row>
        <row r="25">
          <cell r="E25">
            <v>524834.57999999996</v>
          </cell>
          <cell r="F25">
            <v>38630.97</v>
          </cell>
          <cell r="G25">
            <v>-486203.61</v>
          </cell>
        </row>
        <row r="26">
          <cell r="E26">
            <v>62254729.390000001</v>
          </cell>
          <cell r="F26">
            <v>38630.97</v>
          </cell>
          <cell r="G26">
            <v>-62216098.420000002</v>
          </cell>
        </row>
        <row r="28">
          <cell r="C28">
            <v>2001001</v>
          </cell>
          <cell r="D28" t="str">
            <v>יתרות עמיתים עד 31.12.18</v>
          </cell>
          <cell r="F28">
            <v>7105574.7599999998</v>
          </cell>
        </row>
        <row r="29">
          <cell r="C29">
            <v>2001011</v>
          </cell>
          <cell r="D29" t="str">
            <v>יתרת פתיחה - הפקדות עמיתים מ 2019</v>
          </cell>
          <cell r="F29">
            <v>49894223.420000002</v>
          </cell>
        </row>
        <row r="30">
          <cell r="C30">
            <v>2001012</v>
          </cell>
          <cell r="D30" t="str">
            <v>יתרת פתיחה העברות אל המסלול מ 2019</v>
          </cell>
          <cell r="F30">
            <v>46428840</v>
          </cell>
        </row>
        <row r="31">
          <cell r="C31">
            <v>2001013</v>
          </cell>
          <cell r="D31" t="str">
            <v>יתרות פתיחה העברות מקופות אחרות מ 2019</v>
          </cell>
          <cell r="F31">
            <v>12335380.060000001</v>
          </cell>
        </row>
        <row r="32">
          <cell r="C32">
            <v>2001014</v>
          </cell>
          <cell r="D32" t="str">
            <v>יתרת פתיחה משיכות מהמסלול מ 2019</v>
          </cell>
          <cell r="E32">
            <v>10355917.16</v>
          </cell>
        </row>
        <row r="33">
          <cell r="C33">
            <v>2001017</v>
          </cell>
          <cell r="D33" t="str">
            <v>יתרת פתיחה העברות לקופת גמל מ 2019</v>
          </cell>
          <cell r="E33">
            <v>2040373.39</v>
          </cell>
        </row>
        <row r="34">
          <cell r="C34">
            <v>2001018</v>
          </cell>
          <cell r="D34" t="str">
            <v>יתרת פתיחה - העברות למסלול אחר מ 2019</v>
          </cell>
          <cell r="E34">
            <v>32342135</v>
          </cell>
        </row>
        <row r="35">
          <cell r="C35">
            <v>2001019</v>
          </cell>
          <cell r="D35" t="str">
            <v>יתרות פתיחה הפקדות במעבר - מ 2019</v>
          </cell>
          <cell r="F35">
            <v>117873.24</v>
          </cell>
        </row>
        <row r="36">
          <cell r="C36">
            <v>2019999</v>
          </cell>
          <cell r="D36" t="str">
            <v>רווחים צבורים - יתרות פתיחה מ 2019</v>
          </cell>
          <cell r="E36">
            <v>1572344.93</v>
          </cell>
        </row>
        <row r="37">
          <cell r="E37">
            <v>46310770.479999997</v>
          </cell>
          <cell r="F37">
            <v>115881891.48</v>
          </cell>
          <cell r="G37">
            <v>69571121</v>
          </cell>
        </row>
        <row r="39">
          <cell r="C39">
            <v>2011001</v>
          </cell>
          <cell r="D39" t="str">
            <v>הפקדות שוטפות של עמיתים</v>
          </cell>
          <cell r="F39">
            <v>29280049.84</v>
          </cell>
        </row>
        <row r="40">
          <cell r="C40">
            <v>2011003</v>
          </cell>
          <cell r="D40" t="str">
            <v>הפקדות במעבר</v>
          </cell>
          <cell r="F40">
            <v>493049.62</v>
          </cell>
        </row>
        <row r="41">
          <cell r="E41">
            <v>0</v>
          </cell>
          <cell r="F41">
            <v>29773099.460000001</v>
          </cell>
          <cell r="G41">
            <v>29773099.460000001</v>
          </cell>
        </row>
        <row r="43">
          <cell r="C43">
            <v>2012002</v>
          </cell>
          <cell r="D43" t="str">
            <v>העברות פנימה ממסלולים אחרים בקופה</v>
          </cell>
          <cell r="F43">
            <v>8713531</v>
          </cell>
        </row>
        <row r="44">
          <cell r="C44">
            <v>2012005</v>
          </cell>
          <cell r="D44" t="str">
            <v>העברות מקופה אחרת</v>
          </cell>
          <cell r="F44">
            <v>1834879</v>
          </cell>
        </row>
        <row r="45">
          <cell r="E45">
            <v>0</v>
          </cell>
          <cell r="F45">
            <v>10548410</v>
          </cell>
          <cell r="G45">
            <v>10548410</v>
          </cell>
        </row>
        <row r="47">
          <cell r="C47">
            <v>2013001</v>
          </cell>
          <cell r="D47" t="str">
            <v>משיכות מהמסלול</v>
          </cell>
          <cell r="E47">
            <v>15584918.890000001</v>
          </cell>
        </row>
        <row r="49">
          <cell r="C49">
            <v>2014003</v>
          </cell>
          <cell r="D49" t="str">
            <v>העברות לקופת גמל</v>
          </cell>
          <cell r="E49">
            <v>2711534</v>
          </cell>
        </row>
        <row r="50">
          <cell r="C50">
            <v>2014004</v>
          </cell>
          <cell r="D50" t="str">
            <v>העברות למסלול אחר</v>
          </cell>
          <cell r="E50">
            <v>29933795</v>
          </cell>
        </row>
        <row r="51">
          <cell r="E51">
            <v>32645329</v>
          </cell>
          <cell r="F51">
            <v>0</v>
          </cell>
          <cell r="G51">
            <v>-32645329</v>
          </cell>
        </row>
        <row r="52">
          <cell r="E52">
            <v>48230247.890000001</v>
          </cell>
          <cell r="F52">
            <v>40321509.460000001</v>
          </cell>
          <cell r="G52">
            <v>-7908738.4299999997</v>
          </cell>
        </row>
        <row r="53">
          <cell r="E53">
            <v>94541018.370000005</v>
          </cell>
          <cell r="F53">
            <v>156203400.94</v>
          </cell>
          <cell r="G53">
            <v>61662382.57</v>
          </cell>
        </row>
        <row r="55">
          <cell r="C55">
            <v>3000001</v>
          </cell>
          <cell r="D55" t="str">
            <v>חלוקת רווחי חשבון 999</v>
          </cell>
          <cell r="F55">
            <v>4146.6499999999996</v>
          </cell>
        </row>
        <row r="57">
          <cell r="C57">
            <v>3001001</v>
          </cell>
          <cell r="D57" t="str">
            <v>הכנסות ממזומנים ומשווי מזומנים</v>
          </cell>
          <cell r="F57">
            <v>747763.48</v>
          </cell>
        </row>
        <row r="59">
          <cell r="C59">
            <v>3005001</v>
          </cell>
          <cell r="D59" t="str">
            <v>הכנסות מהשקעות אחרות</v>
          </cell>
          <cell r="F59">
            <v>220632.4</v>
          </cell>
        </row>
        <row r="60">
          <cell r="E60">
            <v>0</v>
          </cell>
          <cell r="F60">
            <v>972542.53</v>
          </cell>
          <cell r="G60">
            <v>972542.53</v>
          </cell>
        </row>
        <row r="62">
          <cell r="C62">
            <v>3021011</v>
          </cell>
          <cell r="D62" t="str">
            <v>הוצאות דמי ניהול מיתרת נכסים</v>
          </cell>
          <cell r="E62">
            <v>381207.21</v>
          </cell>
        </row>
        <row r="64">
          <cell r="C64">
            <v>3033021</v>
          </cell>
          <cell r="D64" t="str">
            <v>YT111- תשלום דמי ניהול קרנות סל ישראליות</v>
          </cell>
          <cell r="E64">
            <v>12348.66</v>
          </cell>
        </row>
        <row r="65">
          <cell r="C65">
            <v>3033025</v>
          </cell>
          <cell r="D65" t="str">
            <v>YT113- תשלום דמי ניהול קרנות נאמנות ישראליות</v>
          </cell>
          <cell r="E65">
            <v>4154.25</v>
          </cell>
        </row>
        <row r="66">
          <cell r="E66">
            <v>16502.91</v>
          </cell>
          <cell r="F66">
            <v>0</v>
          </cell>
          <cell r="G66">
            <v>-16502.91</v>
          </cell>
        </row>
        <row r="67">
          <cell r="E67">
            <v>397710.12</v>
          </cell>
          <cell r="F67">
            <v>0</v>
          </cell>
          <cell r="G67">
            <v>-397710.12</v>
          </cell>
        </row>
        <row r="69">
          <cell r="C69">
            <v>3031001</v>
          </cell>
          <cell r="D69" t="str">
            <v>YT101- הוצ' קניה ומכירה בגין השקעות סחירות</v>
          </cell>
          <cell r="E69">
            <v>21116.560000000001</v>
          </cell>
        </row>
        <row r="70">
          <cell r="E70">
            <v>418826.68</v>
          </cell>
          <cell r="F70">
            <v>972542.53</v>
          </cell>
          <cell r="G70">
            <v>553715.85</v>
          </cell>
        </row>
        <row r="71">
          <cell r="E71">
            <v>157214574.44</v>
          </cell>
          <cell r="F71">
            <v>157214574.44</v>
          </cell>
          <cell r="G71">
            <v>0</v>
          </cell>
        </row>
        <row r="72">
          <cell r="E72">
            <v>157214574.44</v>
          </cell>
          <cell r="F72">
            <v>157214574.44</v>
          </cell>
          <cell r="G72">
            <v>0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4482"/>
    </sheetNames>
    <sheetDataSet>
      <sheetData sheetId="0">
        <row r="2">
          <cell r="G2" t="str">
            <v>26/05/2024 10:49:45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2497141</v>
          </cell>
        </row>
        <row r="8">
          <cell r="C8">
            <v>1002001</v>
          </cell>
          <cell r="D8" t="str">
            <v>עו"ש דולרי</v>
          </cell>
          <cell r="E8">
            <v>167636.24</v>
          </cell>
        </row>
        <row r="9">
          <cell r="E9">
            <v>2664777.2400000002</v>
          </cell>
          <cell r="F9">
            <v>0</v>
          </cell>
          <cell r="G9">
            <v>-2664777.2400000002</v>
          </cell>
        </row>
        <row r="11">
          <cell r="C11">
            <v>1001098</v>
          </cell>
          <cell r="D11" t="str">
            <v>ריבית לקבל מט"ח</v>
          </cell>
          <cell r="E11">
            <v>371.99</v>
          </cell>
        </row>
        <row r="12">
          <cell r="C12">
            <v>1001099</v>
          </cell>
          <cell r="D12" t="str">
            <v>ריבית לקבל ש"ח</v>
          </cell>
          <cell r="E12">
            <v>31968.97</v>
          </cell>
        </row>
        <row r="13">
          <cell r="C13">
            <v>1101001</v>
          </cell>
          <cell r="D13" t="str">
            <v>חייבים ריבית לקבל בלי קרן</v>
          </cell>
          <cell r="E13">
            <v>23475</v>
          </cell>
        </row>
        <row r="14">
          <cell r="E14">
            <v>55815.96</v>
          </cell>
          <cell r="F14">
            <v>0</v>
          </cell>
          <cell r="G14">
            <v>-55815.96</v>
          </cell>
        </row>
        <row r="16">
          <cell r="C16">
            <v>1201001</v>
          </cell>
          <cell r="D16" t="str">
            <v>מק"מ נירות ערך סחירים</v>
          </cell>
          <cell r="E16">
            <v>950851</v>
          </cell>
        </row>
        <row r="17">
          <cell r="C17">
            <v>1201002</v>
          </cell>
          <cell r="D17" t="str">
            <v>אג"ח ממשלתי (סחיר)</v>
          </cell>
          <cell r="E17">
            <v>4427103</v>
          </cell>
        </row>
        <row r="18">
          <cell r="E18">
            <v>5377954</v>
          </cell>
          <cell r="F18">
            <v>0</v>
          </cell>
          <cell r="G18">
            <v>-5377954</v>
          </cell>
        </row>
        <row r="20">
          <cell r="C20">
            <v>1202001</v>
          </cell>
          <cell r="D20" t="str">
            <v>אג"ח קונצרני סחיר שאינן ניתנות להמרה</v>
          </cell>
          <cell r="E20">
            <v>20612295</v>
          </cell>
        </row>
        <row r="21">
          <cell r="C21">
            <v>1202002</v>
          </cell>
          <cell r="D21" t="str">
            <v>אג"ח קונצרני סחיר ניתנות להמרה</v>
          </cell>
          <cell r="E21">
            <v>283350</v>
          </cell>
        </row>
        <row r="22">
          <cell r="E22">
            <v>20895645</v>
          </cell>
          <cell r="F22">
            <v>0</v>
          </cell>
          <cell r="G22">
            <v>-20895645</v>
          </cell>
        </row>
        <row r="23">
          <cell r="E23">
            <v>26273599</v>
          </cell>
          <cell r="F23">
            <v>0</v>
          </cell>
          <cell r="G23">
            <v>-26273599</v>
          </cell>
        </row>
        <row r="25">
          <cell r="C25">
            <v>1300002</v>
          </cell>
          <cell r="D25" t="str">
            <v>תעודות חוב לא סחירות</v>
          </cell>
          <cell r="E25">
            <v>30486</v>
          </cell>
        </row>
        <row r="27">
          <cell r="C27">
            <v>1301001</v>
          </cell>
          <cell r="D27" t="str">
            <v>אג"ח קונצרני לא סחיר שאינן ניתנות להמרה</v>
          </cell>
          <cell r="E27">
            <v>150064</v>
          </cell>
        </row>
        <row r="28">
          <cell r="E28">
            <v>180550</v>
          </cell>
          <cell r="F28">
            <v>0</v>
          </cell>
          <cell r="G28">
            <v>-180550</v>
          </cell>
        </row>
        <row r="30">
          <cell r="C30">
            <v>1401001</v>
          </cell>
          <cell r="D30" t="str">
            <v>מניות סחירות</v>
          </cell>
          <cell r="E30">
            <v>285514</v>
          </cell>
        </row>
        <row r="32">
          <cell r="C32">
            <v>1501001</v>
          </cell>
          <cell r="D32" t="str">
            <v>קרנות סל סחירות</v>
          </cell>
          <cell r="E32">
            <v>2312</v>
          </cell>
        </row>
        <row r="34">
          <cell r="C34">
            <v>1502001</v>
          </cell>
          <cell r="D34" t="str">
            <v>קרנות נאמנות סחירות</v>
          </cell>
          <cell r="E34">
            <v>1196441</v>
          </cell>
        </row>
        <row r="36">
          <cell r="C36">
            <v>1504001</v>
          </cell>
          <cell r="D36" t="str">
            <v>מוצרים מובנים סחירים</v>
          </cell>
          <cell r="E36">
            <v>48278</v>
          </cell>
        </row>
        <row r="37">
          <cell r="E37">
            <v>1247031</v>
          </cell>
          <cell r="F37">
            <v>0</v>
          </cell>
          <cell r="G37">
            <v>-1247031</v>
          </cell>
        </row>
        <row r="39">
          <cell r="C39">
            <v>1511001</v>
          </cell>
          <cell r="D39" t="str">
            <v>קרנות השקעה וקרנות הון סיכון לא סחירות</v>
          </cell>
          <cell r="E39">
            <v>461948</v>
          </cell>
        </row>
        <row r="41">
          <cell r="C41">
            <v>1513002</v>
          </cell>
          <cell r="D41" t="str">
            <v>נכסים אחרים עסקאות פורוורד לא סחיר</v>
          </cell>
          <cell r="E41">
            <v>35505</v>
          </cell>
        </row>
        <row r="43">
          <cell r="C43">
            <v>1516001</v>
          </cell>
          <cell r="D43" t="str">
            <v>כתבי אופציות לא סחיר</v>
          </cell>
          <cell r="E43">
            <v>74970</v>
          </cell>
        </row>
        <row r="44">
          <cell r="E44">
            <v>572423</v>
          </cell>
          <cell r="F44">
            <v>0</v>
          </cell>
          <cell r="G44">
            <v>-572423</v>
          </cell>
        </row>
        <row r="45">
          <cell r="E45">
            <v>1819454</v>
          </cell>
          <cell r="F45">
            <v>0</v>
          </cell>
          <cell r="G45">
            <v>-1819454</v>
          </cell>
        </row>
        <row r="47">
          <cell r="C47">
            <v>1802003</v>
          </cell>
          <cell r="D47" t="str">
            <v>דמי ניהול לקבל קרנות סל</v>
          </cell>
          <cell r="E47">
            <v>335.18</v>
          </cell>
        </row>
        <row r="48">
          <cell r="C48">
            <v>1802004</v>
          </cell>
          <cell r="D48" t="str">
            <v>חו"ז בין מסלולים</v>
          </cell>
          <cell r="E48">
            <v>10492.1</v>
          </cell>
        </row>
        <row r="49">
          <cell r="C49">
            <v>1802012</v>
          </cell>
          <cell r="D49" t="str">
            <v>חו"ז חברה מנהלת בגין פעולות איזון</v>
          </cell>
          <cell r="F49">
            <v>3138.89</v>
          </cell>
        </row>
        <row r="50">
          <cell r="C50">
            <v>1802021</v>
          </cell>
          <cell r="D50" t="str">
            <v>חו"ז חברה מנהלת בגין דמי ניהול מצבירה</v>
          </cell>
          <cell r="F50">
            <v>16932.939999999999</v>
          </cell>
        </row>
        <row r="51">
          <cell r="E51">
            <v>10827.28</v>
          </cell>
          <cell r="F51">
            <v>20071.830000000002</v>
          </cell>
          <cell r="G51">
            <v>9244.5499999999993</v>
          </cell>
        </row>
        <row r="52">
          <cell r="E52">
            <v>31290537.48</v>
          </cell>
          <cell r="F52">
            <v>20071.830000000002</v>
          </cell>
          <cell r="G52">
            <v>-31270465.649999999</v>
          </cell>
        </row>
        <row r="54">
          <cell r="C54">
            <v>2011001</v>
          </cell>
          <cell r="D54" t="str">
            <v>הפקדות שוטפות של עמיתים</v>
          </cell>
          <cell r="F54">
            <v>8266615</v>
          </cell>
        </row>
        <row r="55">
          <cell r="C55">
            <v>2011003</v>
          </cell>
          <cell r="D55" t="str">
            <v>הפקדות במעבר</v>
          </cell>
          <cell r="F55">
            <v>8490.3799999999992</v>
          </cell>
        </row>
        <row r="56">
          <cell r="E56">
            <v>0</v>
          </cell>
          <cell r="F56">
            <v>8275105.3799999999</v>
          </cell>
          <cell r="G56">
            <v>8275105.3799999999</v>
          </cell>
        </row>
        <row r="58">
          <cell r="C58">
            <v>2012002</v>
          </cell>
          <cell r="D58" t="str">
            <v>העברות פנימה ממסלולים אחרים בקופה</v>
          </cell>
          <cell r="F58">
            <v>23533641</v>
          </cell>
        </row>
        <row r="59">
          <cell r="C59">
            <v>2012005</v>
          </cell>
          <cell r="D59" t="str">
            <v>העברות מקופה אחרת</v>
          </cell>
          <cell r="F59">
            <v>4211099</v>
          </cell>
        </row>
        <row r="60">
          <cell r="E60">
            <v>0</v>
          </cell>
          <cell r="F60">
            <v>27744740</v>
          </cell>
          <cell r="G60">
            <v>27744740</v>
          </cell>
        </row>
        <row r="62">
          <cell r="C62">
            <v>2013001</v>
          </cell>
          <cell r="D62" t="str">
            <v>משיכות מהמסלול</v>
          </cell>
          <cell r="E62">
            <v>1394173</v>
          </cell>
        </row>
        <row r="64">
          <cell r="C64">
            <v>2014003</v>
          </cell>
          <cell r="D64" t="str">
            <v>העברות לקופת גמל</v>
          </cell>
          <cell r="E64">
            <v>281832</v>
          </cell>
        </row>
        <row r="65">
          <cell r="C65">
            <v>2014004</v>
          </cell>
          <cell r="D65" t="str">
            <v>העברות למסלול אחר</v>
          </cell>
          <cell r="E65">
            <v>3961931</v>
          </cell>
        </row>
        <row r="66">
          <cell r="E66">
            <v>4243763</v>
          </cell>
          <cell r="F66">
            <v>0</v>
          </cell>
          <cell r="G66">
            <v>-4243763</v>
          </cell>
        </row>
        <row r="67">
          <cell r="E67">
            <v>5637936</v>
          </cell>
          <cell r="F67">
            <v>36019845.380000003</v>
          </cell>
          <cell r="G67">
            <v>30381909.379999999</v>
          </cell>
        </row>
        <row r="69">
          <cell r="C69">
            <v>3000001</v>
          </cell>
          <cell r="D69" t="str">
            <v>חלוקת רווחי חשבון 999</v>
          </cell>
          <cell r="F69">
            <v>878.74</v>
          </cell>
        </row>
        <row r="71">
          <cell r="C71">
            <v>3001001</v>
          </cell>
          <cell r="D71" t="str">
            <v>הכנסות ממזומנים ומשווי מזומנים</v>
          </cell>
          <cell r="F71">
            <v>41160.629999999997</v>
          </cell>
        </row>
        <row r="73">
          <cell r="C73">
            <v>3002001</v>
          </cell>
          <cell r="D73" t="str">
            <v>הכנסות מנכסי חוב סחירים</v>
          </cell>
          <cell r="F73">
            <v>687460.79</v>
          </cell>
        </row>
        <row r="75">
          <cell r="C75">
            <v>3003001</v>
          </cell>
          <cell r="D75" t="str">
            <v>הכנסות מנכסי חוב שאינם סחירים</v>
          </cell>
          <cell r="F75">
            <v>5838.59</v>
          </cell>
        </row>
        <row r="77">
          <cell r="C77">
            <v>3004001</v>
          </cell>
          <cell r="D77" t="str">
            <v>הכנסות ממניות סחירות</v>
          </cell>
          <cell r="F77">
            <v>20478.21</v>
          </cell>
        </row>
        <row r="79">
          <cell r="C79">
            <v>3005001</v>
          </cell>
          <cell r="D79" t="str">
            <v>הכנסות מהשקעות אחרות</v>
          </cell>
          <cell r="F79">
            <v>191316.32</v>
          </cell>
        </row>
        <row r="80">
          <cell r="E80">
            <v>0</v>
          </cell>
          <cell r="F80">
            <v>947133.28</v>
          </cell>
          <cell r="G80">
            <v>947133.28</v>
          </cell>
        </row>
        <row r="82">
          <cell r="C82">
            <v>3031001</v>
          </cell>
          <cell r="D82" t="str">
            <v>YT101- הוצאות קניה ומכירה בגין השקעות סחירות</v>
          </cell>
          <cell r="E82">
            <v>7791.46</v>
          </cell>
        </row>
        <row r="84">
          <cell r="C84">
            <v>3034021</v>
          </cell>
          <cell r="D84" t="str">
            <v>YT121- הוצ' מהשקעות בניירות לא סחירים</v>
          </cell>
          <cell r="E84">
            <v>78</v>
          </cell>
        </row>
        <row r="86">
          <cell r="C86">
            <v>3034003</v>
          </cell>
          <cell r="D86" t="str">
            <v>YT103- הוצ' קסטודיאן מהשקעות סחירות</v>
          </cell>
          <cell r="F86">
            <v>0.47</v>
          </cell>
        </row>
        <row r="88">
          <cell r="C88">
            <v>3033011</v>
          </cell>
          <cell r="D88" t="str">
            <v>YT107- הוצ' קרן השקעה בישראל</v>
          </cell>
          <cell r="E88">
            <v>57.31</v>
          </cell>
        </row>
        <row r="89">
          <cell r="C89">
            <v>3033025</v>
          </cell>
          <cell r="D89" t="str">
            <v>YT113- תשלום דמי ניהול לקרנות נאמנות ישראליות</v>
          </cell>
          <cell r="E89">
            <v>501.94</v>
          </cell>
        </row>
        <row r="90">
          <cell r="E90">
            <v>559.25</v>
          </cell>
          <cell r="F90">
            <v>0</v>
          </cell>
          <cell r="G90">
            <v>-559.25</v>
          </cell>
        </row>
        <row r="91">
          <cell r="E91">
            <v>8428.7099999999991</v>
          </cell>
          <cell r="F91">
            <v>0.47</v>
          </cell>
          <cell r="G91">
            <v>-8428.24</v>
          </cell>
        </row>
        <row r="93">
          <cell r="C93">
            <v>3021011</v>
          </cell>
          <cell r="D93" t="str">
            <v>הוצאות דמי ניהול מיתרת נכסים</v>
          </cell>
          <cell r="E93">
            <v>50148.77</v>
          </cell>
        </row>
        <row r="94">
          <cell r="E94">
            <v>58577.48</v>
          </cell>
          <cell r="F94">
            <v>947133.75</v>
          </cell>
          <cell r="G94">
            <v>888556.27</v>
          </cell>
        </row>
        <row r="95">
          <cell r="E95">
            <v>36987050.960000001</v>
          </cell>
          <cell r="F95">
            <v>36987050.960000001</v>
          </cell>
          <cell r="G95">
            <v>0</v>
          </cell>
        </row>
        <row r="96">
          <cell r="E96">
            <v>36987050.960000001</v>
          </cell>
          <cell r="F96">
            <v>36987050.960000001</v>
          </cell>
          <cell r="G96">
            <v>0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3"/>
      <sheetName val="9303"/>
      <sheetName val="9414"/>
      <sheetName val="9420"/>
      <sheetName val="9421"/>
      <sheetName val="7957"/>
      <sheetName val="7958"/>
      <sheetName val="7960"/>
      <sheetName val="7961"/>
      <sheetName val="7962"/>
      <sheetName val="7963"/>
      <sheetName val="8695"/>
      <sheetName val="8696"/>
      <sheetName val="8697"/>
      <sheetName val="8698"/>
      <sheetName val="8699"/>
      <sheetName val="8701"/>
      <sheetName val="8702"/>
      <sheetName val="8703"/>
      <sheetName val="8704"/>
      <sheetName val="8705"/>
      <sheetName val="9451"/>
      <sheetName val="9452"/>
      <sheetName val="9676"/>
      <sheetName val="9677"/>
      <sheetName val="12531"/>
      <sheetName val="12532"/>
      <sheetName val="12533"/>
      <sheetName val="12534"/>
      <sheetName val="12535"/>
      <sheetName val="12536"/>
      <sheetName val="12537"/>
      <sheetName val="12538"/>
      <sheetName val="12955"/>
      <sheetName val="12956"/>
      <sheetName val="12957"/>
      <sheetName val="14342"/>
      <sheetName val="14394"/>
      <sheetName val="14481"/>
      <sheetName val="14482"/>
      <sheetName val="14483"/>
      <sheetName val="לא סחירים"/>
      <sheetName val="סיכום"/>
      <sheetName val="תנועות הון-רבעון 1"/>
      <sheetName val="תנועות הון-רבעון 2"/>
      <sheetName val="תנועות הון-רבעון 3"/>
      <sheetName val="תנועות הון-רבעון 4 "/>
      <sheetName val="תנועות הון-מצטבר"/>
      <sheetName val="רבעון 1-סיכום"/>
      <sheetName val="רבעון 2-סיכום"/>
      <sheetName val="רבעון 3-סיכום"/>
      <sheetName val="רבעון 4-סיכום"/>
      <sheetName val="ריכוז DE1"/>
      <sheetName val="ריכוז תנועות BF4+AT72"/>
      <sheetName val="התחייבות להשקעה"/>
      <sheetName val="חודשי"/>
      <sheetName val="מוצפנים"/>
      <sheetName val="דיווח בגמל נט"/>
      <sheetName val="more-סיכום 2023"/>
    </sheetNames>
    <sheetDataSet>
      <sheetData sheetId="0">
        <row r="1">
          <cell r="W1">
            <v>45261</v>
          </cell>
        </row>
      </sheetData>
      <sheetData sheetId="1">
        <row r="1">
          <cell r="W1">
            <v>45261</v>
          </cell>
        </row>
      </sheetData>
      <sheetData sheetId="2">
        <row r="1">
          <cell r="W1">
            <v>45261</v>
          </cell>
        </row>
      </sheetData>
      <sheetData sheetId="3">
        <row r="1">
          <cell r="W1">
            <v>45261</v>
          </cell>
        </row>
      </sheetData>
      <sheetData sheetId="4">
        <row r="1">
          <cell r="W1">
            <v>45261</v>
          </cell>
        </row>
      </sheetData>
      <sheetData sheetId="5">
        <row r="1">
          <cell r="W1">
            <v>45261</v>
          </cell>
        </row>
      </sheetData>
      <sheetData sheetId="6">
        <row r="1">
          <cell r="W1">
            <v>45261</v>
          </cell>
        </row>
      </sheetData>
      <sheetData sheetId="7">
        <row r="1">
          <cell r="W1">
            <v>45261</v>
          </cell>
        </row>
      </sheetData>
      <sheetData sheetId="8">
        <row r="1">
          <cell r="W1">
            <v>45261</v>
          </cell>
        </row>
      </sheetData>
      <sheetData sheetId="9">
        <row r="1">
          <cell r="W1">
            <v>45261</v>
          </cell>
        </row>
      </sheetData>
      <sheetData sheetId="10">
        <row r="1">
          <cell r="W1">
            <v>45261</v>
          </cell>
        </row>
      </sheetData>
      <sheetData sheetId="11">
        <row r="1">
          <cell r="W1">
            <v>45261</v>
          </cell>
        </row>
      </sheetData>
      <sheetData sheetId="12">
        <row r="1">
          <cell r="W1">
            <v>45261</v>
          </cell>
        </row>
      </sheetData>
      <sheetData sheetId="13">
        <row r="1">
          <cell r="W1">
            <v>45261</v>
          </cell>
        </row>
      </sheetData>
      <sheetData sheetId="14">
        <row r="1">
          <cell r="W1">
            <v>45261</v>
          </cell>
        </row>
      </sheetData>
      <sheetData sheetId="15">
        <row r="1">
          <cell r="W1">
            <v>45261</v>
          </cell>
        </row>
      </sheetData>
      <sheetData sheetId="16">
        <row r="1">
          <cell r="W1">
            <v>45261</v>
          </cell>
        </row>
      </sheetData>
      <sheetData sheetId="17">
        <row r="1">
          <cell r="W1">
            <v>45261</v>
          </cell>
        </row>
      </sheetData>
      <sheetData sheetId="18">
        <row r="1">
          <cell r="W1">
            <v>45261</v>
          </cell>
        </row>
      </sheetData>
      <sheetData sheetId="19">
        <row r="1">
          <cell r="W1">
            <v>45261</v>
          </cell>
        </row>
      </sheetData>
      <sheetData sheetId="20">
        <row r="1">
          <cell r="W1">
            <v>45261</v>
          </cell>
        </row>
      </sheetData>
      <sheetData sheetId="21">
        <row r="1">
          <cell r="W1">
            <v>45261</v>
          </cell>
        </row>
      </sheetData>
      <sheetData sheetId="22">
        <row r="1">
          <cell r="W1">
            <v>45261</v>
          </cell>
        </row>
      </sheetData>
      <sheetData sheetId="23">
        <row r="1">
          <cell r="W1">
            <v>45261</v>
          </cell>
        </row>
      </sheetData>
      <sheetData sheetId="24">
        <row r="1">
          <cell r="W1">
            <v>45261</v>
          </cell>
        </row>
      </sheetData>
      <sheetData sheetId="25">
        <row r="1">
          <cell r="W1">
            <v>45261</v>
          </cell>
        </row>
      </sheetData>
      <sheetData sheetId="26">
        <row r="1">
          <cell r="W1">
            <v>45261</v>
          </cell>
        </row>
      </sheetData>
      <sheetData sheetId="27">
        <row r="1">
          <cell r="W1">
            <v>45261</v>
          </cell>
        </row>
      </sheetData>
      <sheetData sheetId="28">
        <row r="1">
          <cell r="W1">
            <v>45261</v>
          </cell>
        </row>
      </sheetData>
      <sheetData sheetId="29">
        <row r="1">
          <cell r="W1">
            <v>45261</v>
          </cell>
        </row>
      </sheetData>
      <sheetData sheetId="30">
        <row r="1">
          <cell r="W1">
            <v>45261</v>
          </cell>
        </row>
      </sheetData>
      <sheetData sheetId="31">
        <row r="1">
          <cell r="W1">
            <v>45261</v>
          </cell>
        </row>
      </sheetData>
      <sheetData sheetId="32">
        <row r="1">
          <cell r="W1">
            <v>45261</v>
          </cell>
        </row>
      </sheetData>
      <sheetData sheetId="33">
        <row r="1">
          <cell r="W1">
            <v>45261</v>
          </cell>
        </row>
      </sheetData>
      <sheetData sheetId="34">
        <row r="1">
          <cell r="W1">
            <v>45261</v>
          </cell>
        </row>
      </sheetData>
      <sheetData sheetId="35">
        <row r="1">
          <cell r="W1">
            <v>45261</v>
          </cell>
        </row>
      </sheetData>
      <sheetData sheetId="36">
        <row r="1">
          <cell r="W1">
            <v>45261</v>
          </cell>
        </row>
      </sheetData>
      <sheetData sheetId="37">
        <row r="1">
          <cell r="W1">
            <v>45261</v>
          </cell>
        </row>
      </sheetData>
      <sheetData sheetId="38">
        <row r="1">
          <cell r="W1">
            <v>45261</v>
          </cell>
        </row>
      </sheetData>
      <sheetData sheetId="39">
        <row r="1">
          <cell r="W1">
            <v>45261</v>
          </cell>
        </row>
      </sheetData>
      <sheetData sheetId="40">
        <row r="1">
          <cell r="W1">
            <v>45261</v>
          </cell>
        </row>
      </sheetData>
      <sheetData sheetId="41"/>
      <sheetData sheetId="42"/>
      <sheetData sheetId="43"/>
      <sheetData sheetId="44"/>
      <sheetData sheetId="45"/>
      <sheetData sheetId="46"/>
      <sheetData sheetId="47">
        <row r="1">
          <cell r="B1">
            <v>1</v>
          </cell>
        </row>
      </sheetData>
      <sheetData sheetId="48"/>
      <sheetData sheetId="49"/>
      <sheetData sheetId="50"/>
      <sheetData sheetId="51"/>
      <sheetData sheetId="52">
        <row r="1">
          <cell r="B1" t="str">
            <v>קוד</v>
          </cell>
          <cell r="C1" t="str">
            <v>DE1</v>
          </cell>
          <cell r="D1" t="str">
            <v>DE1</v>
          </cell>
          <cell r="E1" t="str">
            <v>DE1</v>
          </cell>
          <cell r="F1" t="str">
            <v>DE1</v>
          </cell>
          <cell r="G1" t="str">
            <v>DE1</v>
          </cell>
          <cell r="H1" t="str">
            <v>DE1</v>
          </cell>
          <cell r="I1" t="str">
            <v>DE1</v>
          </cell>
          <cell r="J1" t="str">
            <v>DE1</v>
          </cell>
          <cell r="K1" t="str">
            <v>DE1</v>
          </cell>
          <cell r="L1" t="str">
            <v>DE1</v>
          </cell>
          <cell r="M1" t="str">
            <v>DE1</v>
          </cell>
          <cell r="N1" t="str">
            <v>DE1</v>
          </cell>
        </row>
        <row r="2">
          <cell r="B2" t="str">
            <v>מסלול</v>
          </cell>
          <cell r="C2" t="str">
            <v>ינואר</v>
          </cell>
          <cell r="D2" t="str">
            <v>פברואר</v>
          </cell>
          <cell r="E2" t="str">
            <v>מרץ</v>
          </cell>
          <cell r="F2" t="str">
            <v>אפריל</v>
          </cell>
          <cell r="G2" t="str">
            <v>מאי</v>
          </cell>
          <cell r="H2" t="str">
            <v>יוני</v>
          </cell>
          <cell r="I2" t="str">
            <v>יולי</v>
          </cell>
          <cell r="J2" t="str">
            <v>אוגוסט</v>
          </cell>
          <cell r="K2" t="str">
            <v>ספטמבר</v>
          </cell>
          <cell r="L2" t="str">
            <v>אוקטובר</v>
          </cell>
          <cell r="M2" t="str">
            <v>נובמבר</v>
          </cell>
          <cell r="N2" t="str">
            <v>דצמבר</v>
          </cell>
        </row>
        <row r="3">
          <cell r="B3">
            <v>7957</v>
          </cell>
          <cell r="C3">
            <v>68661.429999999993</v>
          </cell>
          <cell r="D3">
            <v>60239.748</v>
          </cell>
          <cell r="E3">
            <v>57270.775999999998</v>
          </cell>
          <cell r="F3">
            <v>55896.461000000003</v>
          </cell>
          <cell r="G3">
            <v>54211.069000000003</v>
          </cell>
          <cell r="H3">
            <v>52698.561999999998</v>
          </cell>
          <cell r="I3">
            <v>53511.773999999998</v>
          </cell>
          <cell r="J3">
            <v>51250.23</v>
          </cell>
          <cell r="K3">
            <v>50293.962</v>
          </cell>
          <cell r="L3">
            <v>45573.572999999997</v>
          </cell>
          <cell r="M3">
            <v>53239.150999999998</v>
          </cell>
          <cell r="N3">
            <v>62473.553</v>
          </cell>
        </row>
        <row r="4">
          <cell r="B4">
            <v>7958</v>
          </cell>
          <cell r="C4">
            <v>264960.02500000002</v>
          </cell>
          <cell r="D4">
            <v>303734.174</v>
          </cell>
          <cell r="E4">
            <v>341429.28200000001</v>
          </cell>
          <cell r="F4">
            <v>399135.77600000001</v>
          </cell>
          <cell r="G4">
            <v>459282.96399999998</v>
          </cell>
          <cell r="H4">
            <v>559829.19999999995</v>
          </cell>
          <cell r="I4">
            <v>676858.96900000004</v>
          </cell>
          <cell r="J4">
            <v>750088.64500000002</v>
          </cell>
          <cell r="K4">
            <v>751188.85400000005</v>
          </cell>
          <cell r="L4">
            <v>790048.59900000005</v>
          </cell>
          <cell r="M4">
            <v>836799.74699999997</v>
          </cell>
          <cell r="N4">
            <v>937601.554</v>
          </cell>
        </row>
        <row r="5">
          <cell r="B5">
            <v>7960</v>
          </cell>
          <cell r="C5">
            <v>7416.2380000000003</v>
          </cell>
          <cell r="D5">
            <v>7228.9170000000004</v>
          </cell>
          <cell r="E5">
            <v>7589.8630000000003</v>
          </cell>
          <cell r="F5">
            <v>7788.8289999999997</v>
          </cell>
          <cell r="G5">
            <v>7907.5079999999998</v>
          </cell>
          <cell r="H5">
            <v>7943.924</v>
          </cell>
          <cell r="I5">
            <v>7988.0680000000002</v>
          </cell>
          <cell r="J5">
            <v>7753.7560000000003</v>
          </cell>
          <cell r="K5">
            <v>7749.9889999999996</v>
          </cell>
          <cell r="L5">
            <v>7826.4740000000002</v>
          </cell>
          <cell r="M5">
            <v>8391.5920000000006</v>
          </cell>
          <cell r="N5">
            <v>8580.3439999999991</v>
          </cell>
        </row>
        <row r="6">
          <cell r="B6">
            <v>7961</v>
          </cell>
          <cell r="C6">
            <v>35208.675000000003</v>
          </cell>
          <cell r="D6">
            <v>34050.17</v>
          </cell>
          <cell r="E6">
            <v>33128.241999999998</v>
          </cell>
          <cell r="F6">
            <v>32123.281999999999</v>
          </cell>
          <cell r="G6">
            <v>31615.824000000001</v>
          </cell>
          <cell r="H6">
            <v>30541.673999999999</v>
          </cell>
          <cell r="I6">
            <v>29023.168000000001</v>
          </cell>
          <cell r="J6">
            <v>27960.202000000001</v>
          </cell>
          <cell r="K6">
            <v>28258.825000000001</v>
          </cell>
          <cell r="L6">
            <v>28547.476999999999</v>
          </cell>
          <cell r="M6">
            <v>28109.59</v>
          </cell>
          <cell r="N6">
            <v>27496.83</v>
          </cell>
        </row>
        <row r="7">
          <cell r="B7">
            <v>7962</v>
          </cell>
          <cell r="C7">
            <v>13621.49</v>
          </cell>
          <cell r="D7">
            <v>12687.433000000001</v>
          </cell>
          <cell r="E7">
            <v>12608.539000000001</v>
          </cell>
          <cell r="F7">
            <v>12544.263999999999</v>
          </cell>
          <cell r="G7">
            <v>12419.134</v>
          </cell>
          <cell r="H7">
            <v>11908.016</v>
          </cell>
          <cell r="I7">
            <v>10553.468999999999</v>
          </cell>
          <cell r="J7">
            <v>10517.683999999999</v>
          </cell>
          <cell r="K7">
            <v>10134.267</v>
          </cell>
          <cell r="L7">
            <v>11196.468999999999</v>
          </cell>
          <cell r="M7">
            <v>10804.069</v>
          </cell>
          <cell r="N7">
            <v>10086.26</v>
          </cell>
        </row>
        <row r="8">
          <cell r="B8">
            <v>7963</v>
          </cell>
          <cell r="C8">
            <v>57527.476999999999</v>
          </cell>
          <cell r="D8">
            <v>57796.339</v>
          </cell>
          <cell r="E8">
            <v>66816.281000000003</v>
          </cell>
          <cell r="F8">
            <v>67624.953999999998</v>
          </cell>
          <cell r="G8">
            <v>64093.889000000003</v>
          </cell>
          <cell r="H8">
            <v>58109.983999999997</v>
          </cell>
          <cell r="I8">
            <v>50014.425000000003</v>
          </cell>
          <cell r="J8">
            <v>46702.622000000003</v>
          </cell>
          <cell r="K8">
            <v>44801.58</v>
          </cell>
          <cell r="L8">
            <v>59761.572</v>
          </cell>
          <cell r="M8">
            <v>62595.053999999996</v>
          </cell>
          <cell r="N8">
            <v>60919.932000000001</v>
          </cell>
        </row>
        <row r="9">
          <cell r="B9">
            <v>8695</v>
          </cell>
          <cell r="C9">
            <v>37576.355000000003</v>
          </cell>
          <cell r="D9">
            <v>34682.284</v>
          </cell>
          <cell r="E9">
            <v>33508.303</v>
          </cell>
          <cell r="F9">
            <v>33974.798999999999</v>
          </cell>
          <cell r="G9">
            <v>33992.667000000001</v>
          </cell>
          <cell r="H9">
            <v>34197.186999999998</v>
          </cell>
          <cell r="I9">
            <v>35566.402000000002</v>
          </cell>
          <cell r="J9">
            <v>36442.892</v>
          </cell>
          <cell r="K9">
            <v>36778.372000000003</v>
          </cell>
          <cell r="L9">
            <v>36806.214999999997</v>
          </cell>
          <cell r="M9">
            <v>64731.889000000003</v>
          </cell>
          <cell r="N9">
            <v>92478.245999999999</v>
          </cell>
        </row>
        <row r="10">
          <cell r="B10">
            <v>8696</v>
          </cell>
          <cell r="C10">
            <v>49808.237999999998</v>
          </cell>
          <cell r="D10">
            <v>47853.468999999997</v>
          </cell>
          <cell r="E10">
            <v>53898.300999999999</v>
          </cell>
          <cell r="F10">
            <v>53351.826999999997</v>
          </cell>
          <cell r="G10">
            <v>55616.942999999999</v>
          </cell>
          <cell r="H10">
            <v>50655.035000000003</v>
          </cell>
          <cell r="I10">
            <v>47495.133999999998</v>
          </cell>
          <cell r="J10">
            <v>45749.96</v>
          </cell>
          <cell r="K10">
            <v>44644.43</v>
          </cell>
          <cell r="L10">
            <v>45971.682999999997</v>
          </cell>
          <cell r="M10">
            <v>44174.453000000001</v>
          </cell>
          <cell r="N10">
            <v>44485.589</v>
          </cell>
        </row>
        <row r="11">
          <cell r="B11">
            <v>8697</v>
          </cell>
          <cell r="C11">
            <v>42379.061000000002</v>
          </cell>
          <cell r="D11">
            <v>44029.214999999997</v>
          </cell>
          <cell r="E11">
            <v>41463.873</v>
          </cell>
          <cell r="F11">
            <v>39756.616999999998</v>
          </cell>
          <cell r="G11">
            <v>35616.974999999999</v>
          </cell>
          <cell r="H11">
            <v>34310.648000000001</v>
          </cell>
          <cell r="I11">
            <v>32304.632000000001</v>
          </cell>
          <cell r="J11">
            <v>28461.958999999999</v>
          </cell>
          <cell r="K11">
            <v>28439.477999999999</v>
          </cell>
          <cell r="L11">
            <v>28607.163</v>
          </cell>
          <cell r="M11">
            <v>29934.108</v>
          </cell>
          <cell r="N11">
            <v>28229.172999999999</v>
          </cell>
        </row>
        <row r="12">
          <cell r="B12">
            <v>8698</v>
          </cell>
          <cell r="C12">
            <v>28147.485000000001</v>
          </cell>
          <cell r="D12">
            <v>31635.231</v>
          </cell>
          <cell r="E12">
            <v>31481.728999999999</v>
          </cell>
          <cell r="F12">
            <v>32046.175999999999</v>
          </cell>
          <cell r="G12">
            <v>34998.872000000003</v>
          </cell>
          <cell r="H12">
            <v>38052.800000000003</v>
          </cell>
          <cell r="I12">
            <v>41719.796999999999</v>
          </cell>
          <cell r="J12">
            <v>33562.639999999999</v>
          </cell>
          <cell r="K12">
            <v>32390.062000000002</v>
          </cell>
          <cell r="L12">
            <v>29896.38</v>
          </cell>
          <cell r="M12">
            <v>30066.596000000001</v>
          </cell>
          <cell r="N12">
            <v>29549.702000000001</v>
          </cell>
        </row>
        <row r="13">
          <cell r="B13">
            <v>8699</v>
          </cell>
          <cell r="C13">
            <v>169873.28200000001</v>
          </cell>
          <cell r="D13">
            <v>160554.01500000001</v>
          </cell>
          <cell r="E13">
            <v>204594.41899999999</v>
          </cell>
          <cell r="F13">
            <v>229346.48499999999</v>
          </cell>
          <cell r="G13">
            <v>218083.136</v>
          </cell>
          <cell r="H13">
            <v>194120.245</v>
          </cell>
          <cell r="I13">
            <v>172791.41800000001</v>
          </cell>
          <cell r="J13">
            <v>165944.75899999999</v>
          </cell>
          <cell r="K13">
            <v>149093.65400000001</v>
          </cell>
          <cell r="L13">
            <v>200193.51300000001</v>
          </cell>
          <cell r="M13">
            <v>193799.766</v>
          </cell>
          <cell r="N13">
            <v>177988.81700000001</v>
          </cell>
        </row>
        <row r="14">
          <cell r="B14">
            <v>8701</v>
          </cell>
          <cell r="C14">
            <v>50075.396999999997</v>
          </cell>
          <cell r="D14">
            <v>45478.212</v>
          </cell>
          <cell r="E14">
            <v>44960.762000000002</v>
          </cell>
          <cell r="F14">
            <v>45171.237999999998</v>
          </cell>
          <cell r="G14">
            <v>45880.38</v>
          </cell>
          <cell r="H14">
            <v>47147.529000000002</v>
          </cell>
          <cell r="I14">
            <v>49746.106</v>
          </cell>
          <cell r="J14">
            <v>49405.383999999998</v>
          </cell>
          <cell r="K14">
            <v>49331.601000000002</v>
          </cell>
          <cell r="L14">
            <v>46871.959000000003</v>
          </cell>
          <cell r="M14">
            <v>64164.953999999998</v>
          </cell>
          <cell r="N14">
            <v>90375.153999999995</v>
          </cell>
        </row>
        <row r="15">
          <cell r="B15">
            <v>8702</v>
          </cell>
          <cell r="C15">
            <v>77848.694000000003</v>
          </cell>
          <cell r="D15">
            <v>76595.972999999998</v>
          </cell>
          <cell r="E15">
            <v>78951.517999999996</v>
          </cell>
          <cell r="F15">
            <v>78888.206999999995</v>
          </cell>
          <cell r="G15">
            <v>78893.197</v>
          </cell>
          <cell r="H15">
            <v>75783.652000000002</v>
          </cell>
          <cell r="I15">
            <v>73030.153999999995</v>
          </cell>
          <cell r="J15">
            <v>71966.8</v>
          </cell>
          <cell r="K15">
            <v>69330.774999999994</v>
          </cell>
          <cell r="L15">
            <v>66945.548999999999</v>
          </cell>
          <cell r="M15">
            <v>66093.846000000005</v>
          </cell>
          <cell r="N15">
            <v>65049.616999999998</v>
          </cell>
        </row>
        <row r="16">
          <cell r="B16">
            <v>8703</v>
          </cell>
          <cell r="C16">
            <v>35703.58</v>
          </cell>
          <cell r="D16">
            <v>34559.968000000001</v>
          </cell>
          <cell r="E16">
            <v>37406.714</v>
          </cell>
          <cell r="F16">
            <v>37812.928999999996</v>
          </cell>
          <cell r="G16">
            <v>34476.705000000002</v>
          </cell>
          <cell r="H16">
            <v>30665.022000000001</v>
          </cell>
          <cell r="I16">
            <v>29939.004000000001</v>
          </cell>
          <cell r="J16">
            <v>27939.161</v>
          </cell>
          <cell r="K16">
            <v>25244.981</v>
          </cell>
          <cell r="L16">
            <v>29021.673999999999</v>
          </cell>
          <cell r="M16">
            <v>28597.46</v>
          </cell>
          <cell r="N16">
            <v>27252.016</v>
          </cell>
        </row>
        <row r="17">
          <cell r="B17">
            <v>8704</v>
          </cell>
          <cell r="C17">
            <v>13625.896000000001</v>
          </cell>
          <cell r="D17">
            <v>15579.696</v>
          </cell>
          <cell r="E17">
            <v>16792.059000000001</v>
          </cell>
          <cell r="F17">
            <v>17499.874</v>
          </cell>
          <cell r="G17">
            <v>18136.043000000001</v>
          </cell>
          <cell r="H17">
            <v>18304.117999999999</v>
          </cell>
          <cell r="I17">
            <v>19699.266</v>
          </cell>
          <cell r="J17">
            <v>18503.445</v>
          </cell>
          <cell r="K17">
            <v>17801.850999999999</v>
          </cell>
          <cell r="L17">
            <v>15626.475</v>
          </cell>
          <cell r="M17">
            <v>17008.494999999999</v>
          </cell>
          <cell r="N17">
            <v>17150.11</v>
          </cell>
        </row>
        <row r="18">
          <cell r="B18">
            <v>8705</v>
          </cell>
          <cell r="C18">
            <v>127500.772</v>
          </cell>
          <cell r="D18">
            <v>144824.11199999999</v>
          </cell>
          <cell r="E18">
            <v>169194.51199999999</v>
          </cell>
          <cell r="F18">
            <v>179967.61600000001</v>
          </cell>
          <cell r="G18">
            <v>166713.29800000001</v>
          </cell>
          <cell r="H18">
            <v>150585.405</v>
          </cell>
          <cell r="I18">
            <v>135609.29699999999</v>
          </cell>
          <cell r="J18">
            <v>127613.63099999999</v>
          </cell>
          <cell r="K18">
            <v>125105.41099999999</v>
          </cell>
          <cell r="L18">
            <v>164759.68599999999</v>
          </cell>
          <cell r="M18">
            <v>164750.704</v>
          </cell>
          <cell r="N18">
            <v>154273.084</v>
          </cell>
        </row>
        <row r="19">
          <cell r="B19">
            <v>9113</v>
          </cell>
          <cell r="C19">
            <v>53851.112999999998</v>
          </cell>
          <cell r="D19">
            <v>53740.506999999998</v>
          </cell>
          <cell r="E19">
            <v>54943.474000000002</v>
          </cell>
          <cell r="F19">
            <v>56295.341</v>
          </cell>
          <cell r="G19">
            <v>57459.025999999998</v>
          </cell>
          <cell r="H19">
            <v>58980.667000000001</v>
          </cell>
          <cell r="I19">
            <v>60826.811000000002</v>
          </cell>
          <cell r="J19">
            <v>61513.794999999998</v>
          </cell>
          <cell r="K19">
            <v>61342.192999999999</v>
          </cell>
          <cell r="L19">
            <v>60444.481</v>
          </cell>
          <cell r="M19">
            <v>63314.055</v>
          </cell>
          <cell r="N19">
            <v>65166.902999999998</v>
          </cell>
        </row>
        <row r="20">
          <cell r="B20">
            <v>9303</v>
          </cell>
          <cell r="C20">
            <v>14251.227000000001</v>
          </cell>
          <cell r="D20">
            <v>14938.96</v>
          </cell>
          <cell r="E20">
            <v>14960.905000000001</v>
          </cell>
          <cell r="F20">
            <v>15462.960999999999</v>
          </cell>
          <cell r="G20">
            <v>15802.491</v>
          </cell>
          <cell r="H20">
            <v>16001.939</v>
          </cell>
          <cell r="I20">
            <v>16269.805</v>
          </cell>
          <cell r="J20">
            <v>16757.905999999999</v>
          </cell>
          <cell r="K20">
            <v>16897.005000000001</v>
          </cell>
          <cell r="L20">
            <v>17532.429</v>
          </cell>
          <cell r="M20">
            <v>16868.723000000002</v>
          </cell>
          <cell r="N20">
            <v>16938.092000000001</v>
          </cell>
        </row>
        <row r="21">
          <cell r="B21">
            <v>9414</v>
          </cell>
          <cell r="C21">
            <v>19522.723999999998</v>
          </cell>
          <cell r="D21">
            <v>19537.651000000002</v>
          </cell>
          <cell r="E21">
            <v>20266.965</v>
          </cell>
          <cell r="F21">
            <v>20961.304</v>
          </cell>
          <cell r="G21">
            <v>21588.177</v>
          </cell>
          <cell r="H21">
            <v>22218.411</v>
          </cell>
          <cell r="I21">
            <v>23086.866000000002</v>
          </cell>
          <cell r="J21">
            <v>23409.999</v>
          </cell>
          <cell r="K21">
            <v>23334.850999999999</v>
          </cell>
          <cell r="L21">
            <v>22979.71</v>
          </cell>
          <cell r="M21">
            <v>24117.61</v>
          </cell>
          <cell r="N21">
            <v>24885.315999999999</v>
          </cell>
        </row>
        <row r="22">
          <cell r="B22">
            <v>9420</v>
          </cell>
          <cell r="C22">
            <v>152076.53899999999</v>
          </cell>
          <cell r="D22">
            <v>153689.02900000001</v>
          </cell>
          <cell r="E22">
            <v>158205.73699999999</v>
          </cell>
          <cell r="F22">
            <v>164898.17800000001</v>
          </cell>
          <cell r="G22">
            <v>170226.185</v>
          </cell>
          <cell r="H22">
            <v>176575.473</v>
          </cell>
          <cell r="I22">
            <v>187058.12599999999</v>
          </cell>
          <cell r="J22">
            <v>191859.63</v>
          </cell>
          <cell r="K22">
            <v>191969.05</v>
          </cell>
          <cell r="L22">
            <v>187366.32</v>
          </cell>
          <cell r="M22">
            <v>199868.734</v>
          </cell>
          <cell r="N22">
            <v>210203.59</v>
          </cell>
        </row>
        <row r="23">
          <cell r="B23">
            <v>9421</v>
          </cell>
          <cell r="C23">
            <v>342298.45</v>
          </cell>
          <cell r="D23">
            <v>339019.11300000001</v>
          </cell>
          <cell r="E23">
            <v>346675.179</v>
          </cell>
          <cell r="F23">
            <v>352646.91100000002</v>
          </cell>
          <cell r="G23">
            <v>360620.02600000001</v>
          </cell>
          <cell r="H23">
            <v>367033.25699999998</v>
          </cell>
          <cell r="I23">
            <v>375326.05300000001</v>
          </cell>
          <cell r="J23">
            <v>379454.72100000002</v>
          </cell>
          <cell r="K23">
            <v>377465.38900000002</v>
          </cell>
          <cell r="L23">
            <v>371807.30699999997</v>
          </cell>
          <cell r="M23">
            <v>385470.44</v>
          </cell>
          <cell r="N23">
            <v>394902.53100000002</v>
          </cell>
        </row>
        <row r="24">
          <cell r="B24">
            <v>9451</v>
          </cell>
          <cell r="C24">
            <v>278138.962</v>
          </cell>
          <cell r="D24">
            <v>359943.72100000002</v>
          </cell>
          <cell r="E24">
            <v>468009.01</v>
          </cell>
          <cell r="F24">
            <v>561214.62199999997</v>
          </cell>
          <cell r="G24">
            <v>662560.39399999997</v>
          </cell>
          <cell r="H24">
            <v>850914.31099999999</v>
          </cell>
          <cell r="I24">
            <v>1080625.548</v>
          </cell>
          <cell r="J24">
            <v>1236999.4180000001</v>
          </cell>
          <cell r="K24">
            <v>1259186.7169999999</v>
          </cell>
          <cell r="L24">
            <v>1328758.02</v>
          </cell>
          <cell r="M24">
            <v>1408031.892</v>
          </cell>
          <cell r="N24">
            <v>1546186.01</v>
          </cell>
        </row>
        <row r="25">
          <cell r="B25">
            <v>9452</v>
          </cell>
          <cell r="C25">
            <v>197784.807</v>
          </cell>
          <cell r="D25">
            <v>261957.76199999999</v>
          </cell>
          <cell r="E25">
            <v>348753.67</v>
          </cell>
          <cell r="F25">
            <v>395877.08399999997</v>
          </cell>
          <cell r="G25">
            <v>461565.95600000001</v>
          </cell>
          <cell r="H25">
            <v>585776.82700000005</v>
          </cell>
          <cell r="I25">
            <v>702694.34400000004</v>
          </cell>
          <cell r="J25">
            <v>800105.31900000002</v>
          </cell>
          <cell r="K25">
            <v>796771.48100000003</v>
          </cell>
          <cell r="L25">
            <v>819370.50199999998</v>
          </cell>
          <cell r="M25">
            <v>875052.54500000004</v>
          </cell>
          <cell r="N25">
            <v>948985.78200000001</v>
          </cell>
        </row>
        <row r="26">
          <cell r="B26">
            <v>9676</v>
          </cell>
          <cell r="C26">
            <v>8221.7729999999992</v>
          </cell>
          <cell r="D26">
            <v>8113.3149999999996</v>
          </cell>
          <cell r="E26">
            <v>8458.8420000000006</v>
          </cell>
          <cell r="F26">
            <v>9849.7659999999996</v>
          </cell>
          <cell r="G26">
            <v>11525.036</v>
          </cell>
          <cell r="H26">
            <v>14026.008</v>
          </cell>
          <cell r="I26">
            <v>13405.741</v>
          </cell>
          <cell r="J26">
            <v>14634.888000000001</v>
          </cell>
          <cell r="K26">
            <v>14988.341</v>
          </cell>
          <cell r="L26">
            <v>14104.057000000001</v>
          </cell>
          <cell r="M26">
            <v>13877.281999999999</v>
          </cell>
          <cell r="N26">
            <v>14599.585999999999</v>
          </cell>
        </row>
        <row r="27">
          <cell r="B27">
            <v>9677</v>
          </cell>
          <cell r="C27">
            <v>7801.3540000000003</v>
          </cell>
          <cell r="D27">
            <v>7355.7730000000001</v>
          </cell>
          <cell r="E27">
            <v>7461.7529999999997</v>
          </cell>
          <cell r="F27">
            <v>8254.6350000000002</v>
          </cell>
          <cell r="G27">
            <v>9798.7829999999994</v>
          </cell>
          <cell r="H27">
            <v>9864.6059999999998</v>
          </cell>
          <cell r="I27">
            <v>8664.7199999999993</v>
          </cell>
          <cell r="J27">
            <v>9086.116</v>
          </cell>
          <cell r="K27">
            <v>8420.625</v>
          </cell>
          <cell r="L27">
            <v>8051.5259999999998</v>
          </cell>
          <cell r="M27">
            <v>8621.4699999999993</v>
          </cell>
          <cell r="N27">
            <v>8744.8619999999992</v>
          </cell>
        </row>
        <row r="28">
          <cell r="B28">
            <v>12531</v>
          </cell>
          <cell r="C28">
            <v>3002525.8029999998</v>
          </cell>
          <cell r="D28">
            <v>2998087.4380000001</v>
          </cell>
          <cell r="E28">
            <v>2987337.287</v>
          </cell>
          <cell r="F28">
            <v>3083227.0350000001</v>
          </cell>
          <cell r="G28">
            <v>3099725.077</v>
          </cell>
          <cell r="H28">
            <v>3168502.273</v>
          </cell>
          <cell r="I28">
            <v>3254568.5490000001</v>
          </cell>
          <cell r="J28">
            <v>3191022.517</v>
          </cell>
          <cell r="K28">
            <v>3077109.4180000001</v>
          </cell>
          <cell r="L28">
            <v>2911552.3309999998</v>
          </cell>
          <cell r="M28">
            <v>3014436.469</v>
          </cell>
          <cell r="N28">
            <v>3064942.054</v>
          </cell>
        </row>
        <row r="29">
          <cell r="B29">
            <v>12532</v>
          </cell>
          <cell r="C29">
            <v>4264691.0549999997</v>
          </cell>
          <cell r="D29">
            <v>4346581.6940000001</v>
          </cell>
          <cell r="E29">
            <v>4426999.8499999996</v>
          </cell>
          <cell r="F29">
            <v>4520292.4309999999</v>
          </cell>
          <cell r="G29">
            <v>4607767.7010000004</v>
          </cell>
          <cell r="H29">
            <v>4751061.91</v>
          </cell>
          <cell r="I29">
            <v>4840632.0839999998</v>
          </cell>
          <cell r="J29">
            <v>4813080.8420000002</v>
          </cell>
          <cell r="K29">
            <v>4732893.9000000004</v>
          </cell>
          <cell r="L29">
            <v>4542610.1260000002</v>
          </cell>
          <cell r="M29">
            <v>4687210.4960000003</v>
          </cell>
          <cell r="N29">
            <v>4764874.7719999999</v>
          </cell>
        </row>
        <row r="30">
          <cell r="B30">
            <v>12533</v>
          </cell>
          <cell r="C30">
            <v>12024252.398</v>
          </cell>
          <cell r="D30">
            <v>12153977.027000001</v>
          </cell>
          <cell r="E30">
            <v>12077562.142000001</v>
          </cell>
          <cell r="F30">
            <v>12275734.83</v>
          </cell>
          <cell r="G30">
            <v>12376771.181</v>
          </cell>
          <cell r="H30">
            <v>12704040.448000001</v>
          </cell>
          <cell r="I30">
            <v>12949402.75</v>
          </cell>
          <cell r="J30">
            <v>12772011.366</v>
          </cell>
          <cell r="K30">
            <v>12533144.331</v>
          </cell>
          <cell r="L30">
            <v>12099780.596999999</v>
          </cell>
          <cell r="M30">
            <v>12346913.868000001</v>
          </cell>
          <cell r="N30">
            <v>12652282.26</v>
          </cell>
        </row>
        <row r="31">
          <cell r="B31">
            <v>12534</v>
          </cell>
          <cell r="C31">
            <v>6457126.0389999999</v>
          </cell>
          <cell r="D31">
            <v>6686849.7429999998</v>
          </cell>
          <cell r="E31">
            <v>6818314.8289999999</v>
          </cell>
          <cell r="F31">
            <v>7028179.7740000002</v>
          </cell>
          <cell r="G31">
            <v>7158514.9800000004</v>
          </cell>
          <cell r="H31">
            <v>7285610.9790000003</v>
          </cell>
          <cell r="I31">
            <v>7439221.2889999999</v>
          </cell>
          <cell r="J31">
            <v>7428063.9759999998</v>
          </cell>
          <cell r="K31">
            <v>7345736.3020000001</v>
          </cell>
          <cell r="L31">
            <v>7289259.2419999996</v>
          </cell>
          <cell r="M31">
            <v>7369280.8300000001</v>
          </cell>
          <cell r="N31">
            <v>7479679.2340000002</v>
          </cell>
        </row>
        <row r="32">
          <cell r="B32">
            <v>12535</v>
          </cell>
          <cell r="C32">
            <v>14996958.846000001</v>
          </cell>
          <cell r="D32">
            <v>15500850.327</v>
          </cell>
          <cell r="E32">
            <v>16033789.023</v>
          </cell>
          <cell r="F32">
            <v>16606859.296</v>
          </cell>
          <cell r="G32">
            <v>17097135.956999999</v>
          </cell>
          <cell r="H32">
            <v>17605949.879000001</v>
          </cell>
          <cell r="I32">
            <v>18157165.272</v>
          </cell>
          <cell r="J32">
            <v>18209141.089000002</v>
          </cell>
          <cell r="K32">
            <v>17973393.662999999</v>
          </cell>
          <cell r="L32">
            <v>17593532.624000002</v>
          </cell>
          <cell r="M32">
            <v>18085643.322000001</v>
          </cell>
          <cell r="N32">
            <v>18472642.748</v>
          </cell>
        </row>
        <row r="33">
          <cell r="B33">
            <v>12536</v>
          </cell>
          <cell r="C33">
            <v>4722472.2060000002</v>
          </cell>
          <cell r="D33">
            <v>4762908.6859999998</v>
          </cell>
          <cell r="E33">
            <v>4862413.5360000003</v>
          </cell>
          <cell r="F33">
            <v>5060518.4620000003</v>
          </cell>
          <cell r="G33">
            <v>5165420.551</v>
          </cell>
          <cell r="H33">
            <v>5363292.6440000003</v>
          </cell>
          <cell r="I33">
            <v>5551933</v>
          </cell>
          <cell r="J33">
            <v>5448248.3119999999</v>
          </cell>
          <cell r="K33">
            <v>5299881.1160000004</v>
          </cell>
          <cell r="L33">
            <v>5054400.0970000001</v>
          </cell>
          <cell r="M33">
            <v>5291389.4309999999</v>
          </cell>
          <cell r="N33">
            <v>5437471.6500000004</v>
          </cell>
        </row>
        <row r="34">
          <cell r="B34">
            <v>12537</v>
          </cell>
          <cell r="C34">
            <v>2187643.1230000001</v>
          </cell>
          <cell r="D34">
            <v>2165580.8840000001</v>
          </cell>
          <cell r="E34">
            <v>2154341.3859999999</v>
          </cell>
          <cell r="F34">
            <v>2200305.2829999998</v>
          </cell>
          <cell r="G34">
            <v>2212294.9759999998</v>
          </cell>
          <cell r="H34">
            <v>2265398.0279999999</v>
          </cell>
          <cell r="I34">
            <v>2305600.7340000002</v>
          </cell>
          <cell r="J34">
            <v>2227400.4330000002</v>
          </cell>
          <cell r="K34">
            <v>2144443.2620000001</v>
          </cell>
          <cell r="L34">
            <v>2021094.3</v>
          </cell>
          <cell r="M34">
            <v>2102041.2200000002</v>
          </cell>
          <cell r="N34">
            <v>2159844.9980000001</v>
          </cell>
        </row>
        <row r="35">
          <cell r="B35">
            <v>12538</v>
          </cell>
          <cell r="C35">
            <v>3374658.4640000002</v>
          </cell>
          <cell r="D35">
            <v>3423448.1609999998</v>
          </cell>
          <cell r="E35">
            <v>3444381.4840000002</v>
          </cell>
          <cell r="F35">
            <v>3516790.2370000002</v>
          </cell>
          <cell r="G35">
            <v>3560982.2030000002</v>
          </cell>
          <cell r="H35">
            <v>3623633.5079999999</v>
          </cell>
          <cell r="I35">
            <v>3686296.8459999999</v>
          </cell>
          <cell r="J35">
            <v>3655182.7310000001</v>
          </cell>
          <cell r="K35">
            <v>3583764.4</v>
          </cell>
          <cell r="L35">
            <v>3468247.8990000002</v>
          </cell>
          <cell r="M35">
            <v>3563355.1009999998</v>
          </cell>
          <cell r="N35">
            <v>3678504.0610000002</v>
          </cell>
        </row>
        <row r="36">
          <cell r="B36">
            <v>12955</v>
          </cell>
          <cell r="C36">
            <v>310515.74099999998</v>
          </cell>
          <cell r="D36">
            <v>317567.79100000003</v>
          </cell>
          <cell r="E36">
            <v>322690.74599999998</v>
          </cell>
          <cell r="F36">
            <v>327787.60100000002</v>
          </cell>
          <cell r="G36">
            <v>330055.14199999999</v>
          </cell>
          <cell r="H36">
            <v>334059.065</v>
          </cell>
          <cell r="I36">
            <v>338263.95</v>
          </cell>
          <cell r="J36">
            <v>339196.07299999997</v>
          </cell>
          <cell r="K36">
            <v>336559.49900000001</v>
          </cell>
          <cell r="L36">
            <v>331245.19300000003</v>
          </cell>
          <cell r="M36">
            <v>338780.29700000002</v>
          </cell>
          <cell r="N36">
            <v>347784.64600000001</v>
          </cell>
        </row>
        <row r="37">
          <cell r="B37">
            <v>12956</v>
          </cell>
          <cell r="C37">
            <v>924189.23899999994</v>
          </cell>
          <cell r="D37">
            <v>983132.33100000001</v>
          </cell>
          <cell r="E37">
            <v>1031905.853</v>
          </cell>
          <cell r="F37">
            <v>1075178.1440000001</v>
          </cell>
          <cell r="G37">
            <v>1118125.1540000001</v>
          </cell>
          <cell r="H37">
            <v>1142689.1629999999</v>
          </cell>
          <cell r="I37">
            <v>1158341.6100000001</v>
          </cell>
          <cell r="J37">
            <v>1175214.4580000001</v>
          </cell>
          <cell r="K37">
            <v>1171495.4669999999</v>
          </cell>
          <cell r="L37">
            <v>1168363.7690000001</v>
          </cell>
          <cell r="M37">
            <v>1189211.3659999999</v>
          </cell>
          <cell r="N37">
            <v>1223438.23</v>
          </cell>
        </row>
        <row r="38">
          <cell r="B38">
            <v>12957</v>
          </cell>
          <cell r="C38">
            <v>498930.05699999997</v>
          </cell>
          <cell r="D38">
            <v>509760.239</v>
          </cell>
          <cell r="E38">
            <v>520484.67499999999</v>
          </cell>
          <cell r="F38">
            <v>532439.88</v>
          </cell>
          <cell r="G38">
            <v>549039.20900000003</v>
          </cell>
          <cell r="H38">
            <v>571963.179</v>
          </cell>
          <cell r="I38">
            <v>595974.48899999994</v>
          </cell>
          <cell r="J38">
            <v>601172.54799999995</v>
          </cell>
          <cell r="K38">
            <v>599391.22199999995</v>
          </cell>
          <cell r="L38">
            <v>590345.42200000002</v>
          </cell>
          <cell r="M38">
            <v>612176.73199999996</v>
          </cell>
          <cell r="N38">
            <v>628365.12600000005</v>
          </cell>
        </row>
        <row r="39">
          <cell r="B39">
            <v>14342</v>
          </cell>
          <cell r="C39">
            <v>12.795</v>
          </cell>
          <cell r="D39">
            <v>230.84</v>
          </cell>
          <cell r="E39">
            <v>70991.539999999994</v>
          </cell>
          <cell r="F39">
            <v>117310.88</v>
          </cell>
          <cell r="G39">
            <v>150832.443</v>
          </cell>
          <cell r="H39">
            <v>189542.53899999999</v>
          </cell>
          <cell r="I39">
            <v>222158.00200000001</v>
          </cell>
          <cell r="J39">
            <v>299513.13900000002</v>
          </cell>
          <cell r="K39">
            <v>304250.86099999998</v>
          </cell>
          <cell r="L39">
            <v>352720.07400000002</v>
          </cell>
          <cell r="M39">
            <v>370241.31599999999</v>
          </cell>
          <cell r="N39">
            <v>377743.033</v>
          </cell>
        </row>
        <row r="40">
          <cell r="B40">
            <v>14394</v>
          </cell>
          <cell r="C40">
            <v>11.523999999999999</v>
          </cell>
          <cell r="D40">
            <v>192.89400000000001</v>
          </cell>
          <cell r="E40">
            <v>1100.616</v>
          </cell>
          <cell r="F40">
            <v>2805.223</v>
          </cell>
          <cell r="G40">
            <v>3964.672</v>
          </cell>
          <cell r="H40">
            <v>5611.527</v>
          </cell>
          <cell r="I40">
            <v>6199.384</v>
          </cell>
          <cell r="J40">
            <v>8433.34</v>
          </cell>
          <cell r="K40">
            <v>9155.2999999999993</v>
          </cell>
          <cell r="L40">
            <v>9561.2469999999994</v>
          </cell>
          <cell r="M40">
            <v>11052.646000000001</v>
          </cell>
          <cell r="N40">
            <v>12100.243</v>
          </cell>
        </row>
        <row r="41">
          <cell r="B41">
            <v>14481</v>
          </cell>
          <cell r="H41">
            <v>0</v>
          </cell>
          <cell r="I41">
            <v>12137.061</v>
          </cell>
          <cell r="J41">
            <v>34203.072</v>
          </cell>
          <cell r="K41">
            <v>48031.050999999999</v>
          </cell>
          <cell r="L41">
            <v>84563.760999999999</v>
          </cell>
          <cell r="M41">
            <v>130155.64</v>
          </cell>
          <cell r="N41">
            <v>157891.66500000001</v>
          </cell>
        </row>
        <row r="42">
          <cell r="B42">
            <v>14482</v>
          </cell>
          <cell r="H42">
            <v>0</v>
          </cell>
          <cell r="I42">
            <v>1632.15</v>
          </cell>
          <cell r="J42">
            <v>6358.5870000000004</v>
          </cell>
          <cell r="K42">
            <v>10658.088</v>
          </cell>
          <cell r="L42">
            <v>20904.118999999999</v>
          </cell>
          <cell r="M42">
            <v>24594.725999999999</v>
          </cell>
          <cell r="N42">
            <v>31270.308000000001</v>
          </cell>
        </row>
        <row r="43">
          <cell r="B43">
            <v>14483</v>
          </cell>
          <cell r="H43">
            <v>0</v>
          </cell>
          <cell r="I43">
            <v>1775.6859999999999</v>
          </cell>
          <cell r="J43">
            <v>27102.752</v>
          </cell>
          <cell r="K43">
            <v>37548.650999999998</v>
          </cell>
          <cell r="L43">
            <v>59557.805999999997</v>
          </cell>
          <cell r="M43">
            <v>90550.842000000004</v>
          </cell>
          <cell r="N43">
            <v>103917.59</v>
          </cell>
        </row>
        <row r="45">
          <cell r="C45">
            <v>54917868.333999999</v>
          </cell>
          <cell r="D45">
            <v>56178992.842000008</v>
          </cell>
          <cell r="E45">
            <v>57411143.67499999</v>
          </cell>
          <cell r="F45">
            <v>59255819.212000012</v>
          </cell>
          <cell r="G45">
            <v>60553713.923999995</v>
          </cell>
          <cell r="H45">
            <v>62507599.641999997</v>
          </cell>
          <cell r="I45">
            <v>64455111.952999994</v>
          </cell>
          <cell r="J45">
            <v>64469030.796999983</v>
          </cell>
          <cell r="K45">
            <v>63428420.274999991</v>
          </cell>
          <cell r="L45">
            <v>62035807.420000009</v>
          </cell>
          <cell r="M45">
            <v>63925518.52700001</v>
          </cell>
          <cell r="N45">
            <v>65657355.270999998</v>
          </cell>
        </row>
        <row r="47">
          <cell r="C47">
            <v>54948455.405999996</v>
          </cell>
          <cell r="D47">
            <v>56215297.36900001</v>
          </cell>
          <cell r="E47">
            <v>57432274.364999995</v>
          </cell>
          <cell r="F47">
            <v>59314394.655000016</v>
          </cell>
          <cell r="G47">
            <v>60610311.002999991</v>
          </cell>
          <cell r="H47">
            <v>62559233.512999997</v>
          </cell>
          <cell r="I47">
            <v>64606861.273999996</v>
          </cell>
          <cell r="J47">
            <v>64632950.841999985</v>
          </cell>
          <cell r="K47">
            <v>63593142.067999996</v>
          </cell>
          <cell r="L47">
            <v>62226775.819000006</v>
          </cell>
          <cell r="M47">
            <v>64105747.928000011</v>
          </cell>
          <cell r="N47">
            <v>65819325.463999994</v>
          </cell>
        </row>
      </sheetData>
      <sheetData sheetId="53"/>
      <sheetData sheetId="54"/>
      <sheetData sheetId="55"/>
      <sheetData sheetId="56"/>
      <sheetData sheetId="57"/>
      <sheetData sheetId="5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3"/>
      <sheetName val="9303"/>
      <sheetName val="9414"/>
      <sheetName val="9420"/>
      <sheetName val="9421"/>
      <sheetName val="7957"/>
      <sheetName val="7958"/>
      <sheetName val="7960"/>
      <sheetName val="7961"/>
      <sheetName val="7962"/>
      <sheetName val="7963"/>
      <sheetName val="8695"/>
      <sheetName val="8696"/>
      <sheetName val="8697"/>
      <sheetName val="8698"/>
      <sheetName val="8699"/>
      <sheetName val="8701"/>
      <sheetName val="8702"/>
      <sheetName val="8703"/>
      <sheetName val="8704"/>
      <sheetName val="8705"/>
      <sheetName val="9451"/>
      <sheetName val="9452"/>
      <sheetName val="9676"/>
      <sheetName val="9677"/>
      <sheetName val="12531"/>
      <sheetName val="12532"/>
      <sheetName val="12533"/>
      <sheetName val="12534"/>
      <sheetName val="12535"/>
      <sheetName val="12536"/>
      <sheetName val="12537"/>
      <sheetName val="12538"/>
      <sheetName val="12955"/>
      <sheetName val="12956"/>
      <sheetName val="12957"/>
      <sheetName val="לא סחירים"/>
      <sheetName val="סיכום"/>
      <sheetName val="תנועות הון-רבעון 1"/>
      <sheetName val="תנועות הון-רבעון 2"/>
      <sheetName val="תנועות הון-רבעון 3"/>
      <sheetName val="תנועות הון-רבעון 4 "/>
      <sheetName val="תנועות הון-מצטבר"/>
      <sheetName val="רבעון 1-סיכום"/>
      <sheetName val="רבעון 2-סיכום"/>
      <sheetName val="רבעון 3-סיכום"/>
      <sheetName val="רבעון 4-סיכום"/>
      <sheetName val="ריכוז DE1"/>
      <sheetName val="ריכוז תנועות  אחרות"/>
      <sheetName val="התחייבות להשקעה"/>
      <sheetName val="חודשי"/>
      <sheetName val="מוצפנים"/>
      <sheetName val="more-סיכום 2022"/>
      <sheetName val="ריכוז תנועות BF4"/>
    </sheetNames>
    <sheetDataSet>
      <sheetData sheetId="0">
        <row r="1">
          <cell r="W1">
            <v>44896</v>
          </cell>
        </row>
      </sheetData>
      <sheetData sheetId="1">
        <row r="1">
          <cell r="W1">
            <v>44896</v>
          </cell>
        </row>
      </sheetData>
      <sheetData sheetId="2">
        <row r="1">
          <cell r="W1">
            <v>44896</v>
          </cell>
        </row>
      </sheetData>
      <sheetData sheetId="3">
        <row r="1">
          <cell r="W1">
            <v>44896</v>
          </cell>
        </row>
      </sheetData>
      <sheetData sheetId="4">
        <row r="1">
          <cell r="W1">
            <v>44896</v>
          </cell>
        </row>
      </sheetData>
      <sheetData sheetId="5">
        <row r="1">
          <cell r="W1">
            <v>44896</v>
          </cell>
        </row>
      </sheetData>
      <sheetData sheetId="6">
        <row r="1">
          <cell r="W1">
            <v>44896</v>
          </cell>
        </row>
      </sheetData>
      <sheetData sheetId="7">
        <row r="1">
          <cell r="W1">
            <v>44896</v>
          </cell>
        </row>
      </sheetData>
      <sheetData sheetId="8">
        <row r="1">
          <cell r="W1">
            <v>44896</v>
          </cell>
        </row>
      </sheetData>
      <sheetData sheetId="9">
        <row r="1">
          <cell r="W1">
            <v>44896</v>
          </cell>
        </row>
      </sheetData>
      <sheetData sheetId="10">
        <row r="1">
          <cell r="W1">
            <v>44896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W1">
            <v>44896</v>
          </cell>
        </row>
      </sheetData>
      <sheetData sheetId="32">
        <row r="1">
          <cell r="W1">
            <v>44896</v>
          </cell>
        </row>
      </sheetData>
      <sheetData sheetId="33">
        <row r="1">
          <cell r="W1">
            <v>44896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1">
          <cell r="B1">
            <v>1</v>
          </cell>
        </row>
      </sheetData>
      <sheetData sheetId="43"/>
      <sheetData sheetId="44"/>
      <sheetData sheetId="45"/>
      <sheetData sheetId="46"/>
      <sheetData sheetId="47">
        <row r="1">
          <cell r="B1" t="str">
            <v>קוד</v>
          </cell>
          <cell r="C1" t="str">
            <v>DE1</v>
          </cell>
          <cell r="D1" t="str">
            <v>DE1</v>
          </cell>
          <cell r="E1" t="str">
            <v>DE1</v>
          </cell>
          <cell r="F1" t="str">
            <v>DE1</v>
          </cell>
          <cell r="G1" t="str">
            <v>DE1</v>
          </cell>
          <cell r="H1" t="str">
            <v>DE1</v>
          </cell>
          <cell r="I1" t="str">
            <v>DE1</v>
          </cell>
          <cell r="J1" t="str">
            <v>DE1</v>
          </cell>
          <cell r="K1" t="str">
            <v>DE1</v>
          </cell>
          <cell r="L1" t="str">
            <v>DE1</v>
          </cell>
          <cell r="M1" t="str">
            <v>DE1</v>
          </cell>
          <cell r="N1" t="str">
            <v>DE1</v>
          </cell>
        </row>
        <row r="2">
          <cell r="B2" t="str">
            <v>מסלול</v>
          </cell>
          <cell r="C2" t="str">
            <v>ינואר</v>
          </cell>
          <cell r="D2" t="str">
            <v>פברואר</v>
          </cell>
          <cell r="E2" t="str">
            <v>מרץ</v>
          </cell>
          <cell r="F2" t="str">
            <v>אפריל</v>
          </cell>
          <cell r="G2" t="str">
            <v>מאי</v>
          </cell>
          <cell r="H2" t="str">
            <v>יוני</v>
          </cell>
          <cell r="I2" t="str">
            <v>יולי</v>
          </cell>
          <cell r="J2" t="str">
            <v>אוגוסט</v>
          </cell>
          <cell r="K2" t="str">
            <v>ספטמבר</v>
          </cell>
          <cell r="L2" t="str">
            <v>אוקטובר</v>
          </cell>
          <cell r="M2" t="str">
            <v>נובמבר</v>
          </cell>
          <cell r="N2" t="str">
            <v>דצמבר</v>
          </cell>
        </row>
        <row r="3">
          <cell r="B3">
            <v>7957</v>
          </cell>
          <cell r="C3">
            <v>40666.805</v>
          </cell>
          <cell r="D3">
            <v>44481.697</v>
          </cell>
          <cell r="E3">
            <v>48010.398999999998</v>
          </cell>
          <cell r="F3">
            <v>52088.885999999999</v>
          </cell>
          <cell r="G3">
            <v>53954.673999999999</v>
          </cell>
          <cell r="H3">
            <v>53654.258999999998</v>
          </cell>
          <cell r="I3">
            <v>60211.461000000003</v>
          </cell>
          <cell r="J3">
            <v>65509.061000000002</v>
          </cell>
          <cell r="K3">
            <v>61901.574999999997</v>
          </cell>
          <cell r="L3">
            <v>70022.725999999995</v>
          </cell>
          <cell r="M3">
            <v>69259.751999999993</v>
          </cell>
          <cell r="N3">
            <v>69571.120999999999</v>
          </cell>
        </row>
        <row r="4">
          <cell r="B4">
            <v>7958</v>
          </cell>
          <cell r="C4">
            <v>185925.78099999999</v>
          </cell>
          <cell r="D4">
            <v>187554.59400000001</v>
          </cell>
          <cell r="E4">
            <v>199980.21</v>
          </cell>
          <cell r="F4">
            <v>201138.27900000001</v>
          </cell>
          <cell r="G4">
            <v>200683.10500000001</v>
          </cell>
          <cell r="H4">
            <v>195053.598</v>
          </cell>
          <cell r="I4">
            <v>212108.348</v>
          </cell>
          <cell r="J4">
            <v>213649.17600000001</v>
          </cell>
          <cell r="K4">
            <v>208244.859</v>
          </cell>
          <cell r="L4">
            <v>222238.149</v>
          </cell>
          <cell r="M4">
            <v>233710.74299999999</v>
          </cell>
          <cell r="N4">
            <v>237973.34599999999</v>
          </cell>
        </row>
        <row r="5">
          <cell r="B5">
            <v>7960</v>
          </cell>
          <cell r="C5">
            <v>4775.4009999999998</v>
          </cell>
          <cell r="D5">
            <v>5282.0280000000002</v>
          </cell>
          <cell r="E5">
            <v>5151.1769999999997</v>
          </cell>
          <cell r="F5">
            <v>6068.43</v>
          </cell>
          <cell r="G5">
            <v>5994.3620000000001</v>
          </cell>
          <cell r="H5">
            <v>6121.2370000000001</v>
          </cell>
          <cell r="I5">
            <v>6264.9369999999999</v>
          </cell>
          <cell r="J5">
            <v>6470.527</v>
          </cell>
          <cell r="K5">
            <v>6406.7969999999996</v>
          </cell>
          <cell r="L5">
            <v>6620.1350000000002</v>
          </cell>
          <cell r="M5">
            <v>6748.076</v>
          </cell>
          <cell r="N5">
            <v>6596.0069999999996</v>
          </cell>
        </row>
        <row r="6">
          <cell r="B6">
            <v>7961</v>
          </cell>
          <cell r="C6">
            <v>30393.238000000001</v>
          </cell>
          <cell r="D6">
            <v>36798.392</v>
          </cell>
          <cell r="E6">
            <v>37502.474000000002</v>
          </cell>
          <cell r="F6">
            <v>34994.620999999999</v>
          </cell>
          <cell r="G6">
            <v>37413.182999999997</v>
          </cell>
          <cell r="H6">
            <v>38809.142999999996</v>
          </cell>
          <cell r="I6">
            <v>39337.249000000003</v>
          </cell>
          <cell r="J6">
            <v>35281.847999999998</v>
          </cell>
          <cell r="K6">
            <v>34497.870000000003</v>
          </cell>
          <cell r="L6">
            <v>35637.192999999999</v>
          </cell>
          <cell r="M6">
            <v>34506.845999999998</v>
          </cell>
          <cell r="N6">
            <v>34964.300000000003</v>
          </cell>
        </row>
        <row r="7">
          <cell r="B7">
            <v>7962</v>
          </cell>
          <cell r="C7">
            <v>10066.85</v>
          </cell>
          <cell r="D7">
            <v>10565.527</v>
          </cell>
          <cell r="E7">
            <v>11500.241</v>
          </cell>
          <cell r="F7">
            <v>10635.182000000001</v>
          </cell>
          <cell r="G7">
            <v>11158.322</v>
          </cell>
          <cell r="H7">
            <v>11130.846</v>
          </cell>
          <cell r="I7">
            <v>11471.334000000001</v>
          </cell>
          <cell r="J7">
            <v>10996.42</v>
          </cell>
          <cell r="K7">
            <v>11293.394</v>
          </cell>
          <cell r="L7">
            <v>12154.46</v>
          </cell>
          <cell r="M7">
            <v>11560.897999999999</v>
          </cell>
          <cell r="N7">
            <v>11885.235000000001</v>
          </cell>
        </row>
        <row r="8">
          <cell r="B8">
            <v>7963</v>
          </cell>
          <cell r="C8">
            <v>11953.194</v>
          </cell>
          <cell r="D8">
            <v>21024.292000000001</v>
          </cell>
          <cell r="E8">
            <v>27693.633000000002</v>
          </cell>
          <cell r="F8">
            <v>23646.304</v>
          </cell>
          <cell r="G8">
            <v>36489.178</v>
          </cell>
          <cell r="H8">
            <v>44768.964999999997</v>
          </cell>
          <cell r="I8">
            <v>46730.175999999999</v>
          </cell>
          <cell r="J8">
            <v>37604.199999999997</v>
          </cell>
          <cell r="K8">
            <v>38786.68</v>
          </cell>
          <cell r="L8">
            <v>46887.642</v>
          </cell>
          <cell r="M8">
            <v>46922.184999999998</v>
          </cell>
          <cell r="N8">
            <v>53407.396999999997</v>
          </cell>
        </row>
        <row r="9">
          <cell r="B9">
            <v>8695</v>
          </cell>
          <cell r="C9">
            <v>14868.096</v>
          </cell>
          <cell r="D9">
            <v>18427.475999999999</v>
          </cell>
          <cell r="E9">
            <v>20998.695</v>
          </cell>
          <cell r="F9">
            <v>26001.208999999999</v>
          </cell>
          <cell r="G9">
            <v>25230.832999999999</v>
          </cell>
          <cell r="H9">
            <v>25222.362000000001</v>
          </cell>
          <cell r="I9">
            <v>27665.455999999998</v>
          </cell>
          <cell r="J9">
            <v>32457.255000000001</v>
          </cell>
          <cell r="K9">
            <v>30590.672999999999</v>
          </cell>
          <cell r="L9">
            <v>34735.129000000001</v>
          </cell>
          <cell r="M9">
            <v>34856.091</v>
          </cell>
          <cell r="N9">
            <v>37114.709000000003</v>
          </cell>
        </row>
        <row r="10">
          <cell r="B10">
            <v>8696</v>
          </cell>
          <cell r="C10">
            <v>39681.160000000003</v>
          </cell>
          <cell r="D10">
            <v>40727.855000000003</v>
          </cell>
          <cell r="E10">
            <v>47561.764000000003</v>
          </cell>
          <cell r="F10">
            <v>47534.249000000003</v>
          </cell>
          <cell r="G10">
            <v>48236.949000000001</v>
          </cell>
          <cell r="H10">
            <v>46241.589</v>
          </cell>
          <cell r="I10">
            <v>50612.887000000002</v>
          </cell>
          <cell r="J10">
            <v>51034.913999999997</v>
          </cell>
          <cell r="K10">
            <v>53526.665000000001</v>
          </cell>
          <cell r="L10">
            <v>53046.004000000001</v>
          </cell>
          <cell r="M10">
            <v>50349.163999999997</v>
          </cell>
          <cell r="N10">
            <v>48973.792999999998</v>
          </cell>
        </row>
        <row r="11">
          <cell r="B11">
            <v>8697</v>
          </cell>
          <cell r="C11">
            <v>20814.912</v>
          </cell>
          <cell r="D11">
            <v>22156.563999999998</v>
          </cell>
          <cell r="E11">
            <v>23731.607</v>
          </cell>
          <cell r="F11">
            <v>23655.882000000001</v>
          </cell>
          <cell r="G11">
            <v>24723.794000000002</v>
          </cell>
          <cell r="H11">
            <v>25049.080999999998</v>
          </cell>
          <cell r="I11">
            <v>26696.316999999999</v>
          </cell>
          <cell r="J11">
            <v>25335.914000000001</v>
          </cell>
          <cell r="K11">
            <v>27175.401999999998</v>
          </cell>
          <cell r="L11">
            <v>30417.996999999999</v>
          </cell>
          <cell r="M11">
            <v>27291.688999999998</v>
          </cell>
          <cell r="N11">
            <v>34456.144999999997</v>
          </cell>
        </row>
        <row r="12">
          <cell r="B12">
            <v>8698</v>
          </cell>
          <cell r="C12">
            <v>9312.2739999999994</v>
          </cell>
          <cell r="D12">
            <v>12010.008</v>
          </cell>
          <cell r="E12">
            <v>12971.721</v>
          </cell>
          <cell r="F12">
            <v>12094.829</v>
          </cell>
          <cell r="G12">
            <v>12693.557000000001</v>
          </cell>
          <cell r="H12">
            <v>12667.475</v>
          </cell>
          <cell r="I12">
            <v>13136.878000000001</v>
          </cell>
          <cell r="J12">
            <v>14050.127</v>
          </cell>
          <cell r="K12">
            <v>13316.16</v>
          </cell>
          <cell r="L12">
            <v>15621.620999999999</v>
          </cell>
          <cell r="M12">
            <v>15546.142</v>
          </cell>
          <cell r="N12">
            <v>23471.09</v>
          </cell>
        </row>
        <row r="13">
          <cell r="B13">
            <v>8699</v>
          </cell>
          <cell r="C13">
            <v>40755.243000000002</v>
          </cell>
          <cell r="D13">
            <v>60213.150999999998</v>
          </cell>
          <cell r="E13">
            <v>74413.188999999998</v>
          </cell>
          <cell r="F13">
            <v>72776.012000000002</v>
          </cell>
          <cell r="G13">
            <v>97517.857000000004</v>
          </cell>
          <cell r="H13">
            <v>126992.228</v>
          </cell>
          <cell r="I13">
            <v>132545.158</v>
          </cell>
          <cell r="J13">
            <v>99994.857000000004</v>
          </cell>
          <cell r="K13">
            <v>109358.05899999999</v>
          </cell>
          <cell r="L13">
            <v>145458.533</v>
          </cell>
          <cell r="M13">
            <v>136053.21900000001</v>
          </cell>
          <cell r="N13">
            <v>161467.52299999999</v>
          </cell>
        </row>
        <row r="14">
          <cell r="B14">
            <v>8701</v>
          </cell>
          <cell r="C14">
            <v>14520.272000000001</v>
          </cell>
          <cell r="D14">
            <v>18635.921999999999</v>
          </cell>
          <cell r="E14">
            <v>21106.053</v>
          </cell>
          <cell r="F14">
            <v>23366.685000000001</v>
          </cell>
          <cell r="G14">
            <v>26366.359</v>
          </cell>
          <cell r="H14">
            <v>26672.609</v>
          </cell>
          <cell r="I14">
            <v>31497.768</v>
          </cell>
          <cell r="J14">
            <v>35529.968000000001</v>
          </cell>
          <cell r="K14">
            <v>34431.004000000001</v>
          </cell>
          <cell r="L14">
            <v>41149.112999999998</v>
          </cell>
          <cell r="M14">
            <v>42033.695</v>
          </cell>
          <cell r="N14">
            <v>46192.864000000001</v>
          </cell>
        </row>
        <row r="15">
          <cell r="B15">
            <v>8702</v>
          </cell>
          <cell r="C15">
            <v>55368.536</v>
          </cell>
          <cell r="D15">
            <v>60789.7</v>
          </cell>
          <cell r="E15">
            <v>67098.142999999996</v>
          </cell>
          <cell r="F15">
            <v>65162.220999999998</v>
          </cell>
          <cell r="G15">
            <v>72075.975999999995</v>
          </cell>
          <cell r="H15">
            <v>73296.159</v>
          </cell>
          <cell r="I15">
            <v>74309.864000000001</v>
          </cell>
          <cell r="J15">
            <v>70684.823000000004</v>
          </cell>
          <cell r="K15">
            <v>70419.933999999994</v>
          </cell>
          <cell r="L15">
            <v>72773.096000000005</v>
          </cell>
          <cell r="M15">
            <v>73485.837</v>
          </cell>
          <cell r="N15">
            <v>74902.278000000006</v>
          </cell>
        </row>
        <row r="16">
          <cell r="B16">
            <v>8703</v>
          </cell>
          <cell r="C16">
            <v>16277.767</v>
          </cell>
          <cell r="D16">
            <v>20537.419999999998</v>
          </cell>
          <cell r="E16">
            <v>18044.654999999999</v>
          </cell>
          <cell r="F16">
            <v>15832.419</v>
          </cell>
          <cell r="G16">
            <v>17679.163</v>
          </cell>
          <cell r="H16">
            <v>18534.37</v>
          </cell>
          <cell r="I16">
            <v>20352.309000000001</v>
          </cell>
          <cell r="J16">
            <v>20221.768</v>
          </cell>
          <cell r="K16">
            <v>20040.215</v>
          </cell>
          <cell r="L16">
            <v>22592.032999999999</v>
          </cell>
          <cell r="M16">
            <v>22585.97</v>
          </cell>
          <cell r="N16">
            <v>27516.113000000001</v>
          </cell>
        </row>
        <row r="17">
          <cell r="B17">
            <v>8704</v>
          </cell>
          <cell r="C17">
            <v>8823.7579999999998</v>
          </cell>
          <cell r="D17">
            <v>9049.83</v>
          </cell>
          <cell r="E17">
            <v>9894.0429999999997</v>
          </cell>
          <cell r="F17">
            <v>9078.6450000000004</v>
          </cell>
          <cell r="G17">
            <v>9050.009</v>
          </cell>
          <cell r="H17">
            <v>8205.5390000000007</v>
          </cell>
          <cell r="I17">
            <v>8601.9830000000002</v>
          </cell>
          <cell r="J17">
            <v>10056.069</v>
          </cell>
          <cell r="K17">
            <v>9701.9009999999998</v>
          </cell>
          <cell r="L17">
            <v>10090.025</v>
          </cell>
          <cell r="M17">
            <v>10114.4</v>
          </cell>
          <cell r="N17">
            <v>12676.992</v>
          </cell>
        </row>
        <row r="18">
          <cell r="B18">
            <v>8705</v>
          </cell>
          <cell r="C18">
            <v>22651.942999999999</v>
          </cell>
          <cell r="D18">
            <v>34698.800000000003</v>
          </cell>
          <cell r="E18">
            <v>45934.815000000002</v>
          </cell>
          <cell r="F18">
            <v>40802.500999999997</v>
          </cell>
          <cell r="G18">
            <v>60225.682000000001</v>
          </cell>
          <cell r="H18">
            <v>75954.039000000004</v>
          </cell>
          <cell r="I18">
            <v>83891.266000000003</v>
          </cell>
          <cell r="J18">
            <v>69999.623000000007</v>
          </cell>
          <cell r="K18">
            <v>79365.869000000006</v>
          </cell>
          <cell r="L18">
            <v>103898.372</v>
          </cell>
          <cell r="M18">
            <v>107532.905</v>
          </cell>
          <cell r="N18">
            <v>120830.257</v>
          </cell>
        </row>
        <row r="19">
          <cell r="B19">
            <v>9113</v>
          </cell>
          <cell r="C19">
            <v>48209.409</v>
          </cell>
          <cell r="D19">
            <v>48480.252999999997</v>
          </cell>
          <cell r="E19">
            <v>49305.514999999999</v>
          </cell>
          <cell r="F19">
            <v>49775.953000000001</v>
          </cell>
          <cell r="G19">
            <v>49391.481</v>
          </cell>
          <cell r="H19">
            <v>49264.029000000002</v>
          </cell>
          <cell r="I19">
            <v>51179.896000000001</v>
          </cell>
          <cell r="J19">
            <v>51170.673999999999</v>
          </cell>
          <cell r="K19">
            <v>50070.097999999998</v>
          </cell>
          <cell r="L19">
            <v>51744.506000000001</v>
          </cell>
          <cell r="M19">
            <v>52458.362999999998</v>
          </cell>
          <cell r="N19">
            <v>52299.033000000003</v>
          </cell>
        </row>
        <row r="20">
          <cell r="B20">
            <v>9303</v>
          </cell>
          <cell r="C20">
            <v>12379.710999999999</v>
          </cell>
          <cell r="D20">
            <v>12488.074000000001</v>
          </cell>
          <cell r="E20">
            <v>12333.556</v>
          </cell>
          <cell r="F20">
            <v>12646.031999999999</v>
          </cell>
          <cell r="G20">
            <v>12821.446</v>
          </cell>
          <cell r="H20">
            <v>13160.396000000001</v>
          </cell>
          <cell r="I20">
            <v>13173.486000000001</v>
          </cell>
          <cell r="J20">
            <v>13023.63</v>
          </cell>
          <cell r="K20">
            <v>13400.598</v>
          </cell>
          <cell r="L20">
            <v>13589.233</v>
          </cell>
          <cell r="M20">
            <v>13703.933000000001</v>
          </cell>
          <cell r="N20">
            <v>14047.833000000001</v>
          </cell>
        </row>
        <row r="21">
          <cell r="B21">
            <v>9414</v>
          </cell>
          <cell r="C21">
            <v>17241.858</v>
          </cell>
          <cell r="D21">
            <v>17279.406999999999</v>
          </cell>
          <cell r="E21">
            <v>17636.031999999999</v>
          </cell>
          <cell r="F21">
            <v>17608.848000000002</v>
          </cell>
          <cell r="G21">
            <v>17235.424999999999</v>
          </cell>
          <cell r="H21">
            <v>17255.534</v>
          </cell>
          <cell r="I21">
            <v>17993.760999999999</v>
          </cell>
          <cell r="J21">
            <v>18035.326000000001</v>
          </cell>
          <cell r="K21">
            <v>17664.103999999999</v>
          </cell>
          <cell r="L21">
            <v>18379.154999999999</v>
          </cell>
          <cell r="M21">
            <v>18580.871999999999</v>
          </cell>
          <cell r="N21">
            <v>18604.03</v>
          </cell>
        </row>
        <row r="22">
          <cell r="B22">
            <v>9420</v>
          </cell>
          <cell r="C22">
            <v>126465.60799999999</v>
          </cell>
          <cell r="D22">
            <v>128788.048</v>
          </cell>
          <cell r="E22">
            <v>133506.78899999999</v>
          </cell>
          <cell r="F22">
            <v>133972.92800000001</v>
          </cell>
          <cell r="G22">
            <v>131469.59400000001</v>
          </cell>
          <cell r="H22">
            <v>130256.143</v>
          </cell>
          <cell r="I22">
            <v>138127.87700000001</v>
          </cell>
          <cell r="J22">
            <v>139127.761</v>
          </cell>
          <cell r="K22">
            <v>135390.837</v>
          </cell>
          <cell r="L22">
            <v>143459.448</v>
          </cell>
          <cell r="M22">
            <v>144115.49100000001</v>
          </cell>
          <cell r="N22">
            <v>144136.71900000001</v>
          </cell>
        </row>
        <row r="23">
          <cell r="B23">
            <v>9421</v>
          </cell>
          <cell r="C23">
            <v>314289.45299999998</v>
          </cell>
          <cell r="D23">
            <v>314195.81599999999</v>
          </cell>
          <cell r="E23">
            <v>319360.28700000001</v>
          </cell>
          <cell r="F23">
            <v>319636.96299999999</v>
          </cell>
          <cell r="G23">
            <v>315524.28700000001</v>
          </cell>
          <cell r="H23">
            <v>317610.26</v>
          </cell>
          <cell r="I23">
            <v>328560.038</v>
          </cell>
          <cell r="J23">
            <v>327496.00199999998</v>
          </cell>
          <cell r="K23">
            <v>322111.96600000001</v>
          </cell>
          <cell r="L23">
            <v>330982.84399999998</v>
          </cell>
          <cell r="M23">
            <v>333492.15899999999</v>
          </cell>
          <cell r="N23">
            <v>332849.30099999998</v>
          </cell>
        </row>
        <row r="24">
          <cell r="B24">
            <v>9451</v>
          </cell>
          <cell r="C24">
            <v>146760.19399999999</v>
          </cell>
          <cell r="D24">
            <v>150776.774</v>
          </cell>
          <cell r="E24">
            <v>167577.09700000001</v>
          </cell>
          <cell r="F24">
            <v>168842.32800000001</v>
          </cell>
          <cell r="G24">
            <v>170283.22899999999</v>
          </cell>
          <cell r="H24">
            <v>167889.27799999999</v>
          </cell>
          <cell r="I24">
            <v>188482.18599999999</v>
          </cell>
          <cell r="J24">
            <v>197301.946</v>
          </cell>
          <cell r="K24">
            <v>195978.67800000001</v>
          </cell>
          <cell r="L24">
            <v>214269.16</v>
          </cell>
          <cell r="M24">
            <v>232186.82</v>
          </cell>
          <cell r="N24">
            <v>241268.96299999999</v>
          </cell>
        </row>
        <row r="25">
          <cell r="B25">
            <v>9452</v>
          </cell>
          <cell r="C25">
            <v>122549.569</v>
          </cell>
          <cell r="D25">
            <v>131281.72899999999</v>
          </cell>
          <cell r="E25">
            <v>140602.35399999999</v>
          </cell>
          <cell r="F25">
            <v>137254.87299999999</v>
          </cell>
          <cell r="G25">
            <v>135569.95000000001</v>
          </cell>
          <cell r="H25">
            <v>134636.68100000001</v>
          </cell>
          <cell r="I25">
            <v>149307.63099999999</v>
          </cell>
          <cell r="J25">
            <v>153472.43299999999</v>
          </cell>
          <cell r="K25">
            <v>150319.22099999999</v>
          </cell>
          <cell r="L25">
            <v>162796.46900000001</v>
          </cell>
          <cell r="M25">
            <v>179321.386</v>
          </cell>
          <cell r="N25">
            <v>177656.27</v>
          </cell>
        </row>
        <row r="26">
          <cell r="B26">
            <v>9676</v>
          </cell>
          <cell r="C26">
            <v>4413.1139999999996</v>
          </cell>
          <cell r="D26">
            <v>4492.3519999999999</v>
          </cell>
          <cell r="E26">
            <v>4702.4009999999998</v>
          </cell>
          <cell r="F26">
            <v>4818.4949999999999</v>
          </cell>
          <cell r="G26">
            <v>4963.2120000000004</v>
          </cell>
          <cell r="H26">
            <v>5040.8109999999997</v>
          </cell>
          <cell r="I26">
            <v>6051.8230000000003</v>
          </cell>
          <cell r="J26">
            <v>6905.1</v>
          </cell>
          <cell r="K26">
            <v>6701.6229999999996</v>
          </cell>
          <cell r="L26">
            <v>7380.558</v>
          </cell>
          <cell r="M26">
            <v>7541.2240000000002</v>
          </cell>
          <cell r="N26">
            <v>7852</v>
          </cell>
        </row>
        <row r="27">
          <cell r="B27">
            <v>9677</v>
          </cell>
          <cell r="C27">
            <v>4474.3310000000001</v>
          </cell>
          <cell r="D27">
            <v>4573.8159999999998</v>
          </cell>
          <cell r="E27">
            <v>4710.5720000000001</v>
          </cell>
          <cell r="F27">
            <v>5103.1310000000003</v>
          </cell>
          <cell r="G27">
            <v>5306.6689999999999</v>
          </cell>
          <cell r="H27">
            <v>5293.7190000000001</v>
          </cell>
          <cell r="I27">
            <v>6122.7470000000003</v>
          </cell>
          <cell r="J27">
            <v>6454.4880000000003</v>
          </cell>
          <cell r="K27">
            <v>6258.9920000000002</v>
          </cell>
          <cell r="L27">
            <v>7374.6459999999997</v>
          </cell>
          <cell r="M27">
            <v>7428.3289999999997</v>
          </cell>
          <cell r="N27">
            <v>7610.7070000000003</v>
          </cell>
        </row>
        <row r="28">
          <cell r="B28">
            <v>12531</v>
          </cell>
          <cell r="C28">
            <v>2269816.2940000002</v>
          </cell>
          <cell r="D28">
            <v>2300060.2429999998</v>
          </cell>
          <cell r="E28">
            <v>2442408.8879999998</v>
          </cell>
          <cell r="F28">
            <v>2497006.2039999999</v>
          </cell>
          <cell r="G28">
            <v>2457079.395</v>
          </cell>
          <cell r="H28">
            <v>2419164.946</v>
          </cell>
          <cell r="I28">
            <v>2640164.4279999998</v>
          </cell>
          <cell r="J28">
            <v>2681362.534</v>
          </cell>
          <cell r="K28">
            <v>2578312.548</v>
          </cell>
          <cell r="L28">
            <v>2723992.2459999998</v>
          </cell>
          <cell r="M28">
            <v>2826268.4939999999</v>
          </cell>
          <cell r="N28">
            <v>2825024.8769999999</v>
          </cell>
        </row>
        <row r="29">
          <cell r="B29">
            <v>12532</v>
          </cell>
          <cell r="C29">
            <v>2547771.4389999998</v>
          </cell>
          <cell r="D29">
            <v>2642716.5299999998</v>
          </cell>
          <cell r="E29">
            <v>2891244.06</v>
          </cell>
          <cell r="F29">
            <v>3000628.32</v>
          </cell>
          <cell r="G29">
            <v>3052442.3689999999</v>
          </cell>
          <cell r="H29">
            <v>3106551.1439999999</v>
          </cell>
          <cell r="I29">
            <v>3359801.8229999999</v>
          </cell>
          <cell r="J29">
            <v>3527410.22</v>
          </cell>
          <cell r="K29">
            <v>3507028.0619999999</v>
          </cell>
          <cell r="L29">
            <v>3679334.145</v>
          </cell>
          <cell r="M29">
            <v>3849621.9219999998</v>
          </cell>
          <cell r="N29">
            <v>3991198.7280000001</v>
          </cell>
        </row>
        <row r="30">
          <cell r="B30">
            <v>12533</v>
          </cell>
          <cell r="C30">
            <v>7341839.3609999996</v>
          </cell>
          <cell r="D30">
            <v>7638486.977</v>
          </cell>
          <cell r="E30">
            <v>8343809.7130000005</v>
          </cell>
          <cell r="F30">
            <v>8536712.7369999997</v>
          </cell>
          <cell r="G30">
            <v>8553665.7090000007</v>
          </cell>
          <cell r="H30">
            <v>9033966.9839999992</v>
          </cell>
          <cell r="I30">
            <v>9777247.9120000005</v>
          </cell>
          <cell r="J30">
            <v>10043602.123</v>
          </cell>
          <cell r="K30">
            <v>9968521.2300000004</v>
          </cell>
          <cell r="L30">
            <v>10458493.242000001</v>
          </cell>
          <cell r="M30">
            <v>11111714.183</v>
          </cell>
          <cell r="N30">
            <v>11753163.977</v>
          </cell>
        </row>
        <row r="31">
          <cell r="B31">
            <v>12534</v>
          </cell>
          <cell r="C31">
            <v>3479705.64</v>
          </cell>
          <cell r="D31">
            <v>3592918.355</v>
          </cell>
          <cell r="E31">
            <v>3846334.3390000002</v>
          </cell>
          <cell r="F31">
            <v>4038084.0660000001</v>
          </cell>
          <cell r="G31">
            <v>4125789.548</v>
          </cell>
          <cell r="H31">
            <v>4319912.5659999996</v>
          </cell>
          <cell r="I31">
            <v>4701376.4589999998</v>
          </cell>
          <cell r="J31">
            <v>5011637.8370000003</v>
          </cell>
          <cell r="K31">
            <v>5075809.5949999997</v>
          </cell>
          <cell r="L31">
            <v>5362714.7230000002</v>
          </cell>
          <cell r="M31">
            <v>5669056.2180000003</v>
          </cell>
          <cell r="N31">
            <v>5985092.9869999997</v>
          </cell>
        </row>
        <row r="32">
          <cell r="B32">
            <v>12535</v>
          </cell>
          <cell r="C32">
            <v>6771965.4270000001</v>
          </cell>
          <cell r="D32">
            <v>7120771</v>
          </cell>
          <cell r="E32">
            <v>7866368.5860000001</v>
          </cell>
          <cell r="F32">
            <v>8361565.6799999997</v>
          </cell>
          <cell r="G32">
            <v>8729018.3059999999</v>
          </cell>
          <cell r="H32">
            <v>9219292.2540000007</v>
          </cell>
          <cell r="I32">
            <v>10347703.472999999</v>
          </cell>
          <cell r="J32">
            <v>11115389.801999999</v>
          </cell>
          <cell r="K32">
            <v>11255863.063999999</v>
          </cell>
          <cell r="L32">
            <v>12014990.936000001</v>
          </cell>
          <cell r="M32">
            <v>12866133.287</v>
          </cell>
          <cell r="N32">
            <v>13679923.071</v>
          </cell>
        </row>
        <row r="33">
          <cell r="B33">
            <v>12536</v>
          </cell>
          <cell r="C33">
            <v>2993087.0869999998</v>
          </cell>
          <cell r="D33">
            <v>3079867.861</v>
          </cell>
          <cell r="E33">
            <v>3332678.4619999998</v>
          </cell>
          <cell r="F33">
            <v>3454283.1310000001</v>
          </cell>
          <cell r="G33">
            <v>3446737.1660000002</v>
          </cell>
          <cell r="H33">
            <v>3431893</v>
          </cell>
          <cell r="I33">
            <v>3811375.5219999999</v>
          </cell>
          <cell r="J33">
            <v>3923892.602</v>
          </cell>
          <cell r="K33">
            <v>3810438.1570000001</v>
          </cell>
          <cell r="L33">
            <v>4076205.3110000002</v>
          </cell>
          <cell r="M33">
            <v>4301027.2620000001</v>
          </cell>
          <cell r="N33">
            <v>4364668.5329999998</v>
          </cell>
        </row>
        <row r="34">
          <cell r="B34">
            <v>12537</v>
          </cell>
          <cell r="C34">
            <v>1732227.162</v>
          </cell>
          <cell r="D34">
            <v>1763704.3319999999</v>
          </cell>
          <cell r="E34">
            <v>1848207.628</v>
          </cell>
          <cell r="F34">
            <v>1898131.825</v>
          </cell>
          <cell r="G34">
            <v>1830554.675</v>
          </cell>
          <cell r="H34">
            <v>1767917.8259999999</v>
          </cell>
          <cell r="I34">
            <v>1910635.254</v>
          </cell>
          <cell r="J34">
            <v>1950689.7790000001</v>
          </cell>
          <cell r="K34">
            <v>1848070.048</v>
          </cell>
          <cell r="L34">
            <v>1930158.1140000001</v>
          </cell>
          <cell r="M34">
            <v>2022536.5379999999</v>
          </cell>
          <cell r="N34">
            <v>2042540.14</v>
          </cell>
        </row>
        <row r="35">
          <cell r="B35">
            <v>12538</v>
          </cell>
          <cell r="C35">
            <v>2003287.152</v>
          </cell>
          <cell r="D35">
            <v>2123251.753</v>
          </cell>
          <cell r="E35">
            <v>2289165.1310000001</v>
          </cell>
          <cell r="F35">
            <v>2390691.7289999998</v>
          </cell>
          <cell r="G35">
            <v>2406876.7549999999</v>
          </cell>
          <cell r="H35">
            <v>2473188.798</v>
          </cell>
          <cell r="I35">
            <v>2661490.3790000002</v>
          </cell>
          <cell r="J35">
            <v>2764170.8539999998</v>
          </cell>
          <cell r="K35">
            <v>2714650.298</v>
          </cell>
          <cell r="L35">
            <v>2817146.0869999998</v>
          </cell>
          <cell r="M35">
            <v>2975113.4959999998</v>
          </cell>
          <cell r="N35">
            <v>3137595.1830000002</v>
          </cell>
        </row>
        <row r="36">
          <cell r="B36">
            <v>12955</v>
          </cell>
          <cell r="C36">
            <v>176763.035</v>
          </cell>
          <cell r="D36">
            <v>190375.598</v>
          </cell>
          <cell r="E36">
            <v>202014.86</v>
          </cell>
          <cell r="F36">
            <v>208735.177</v>
          </cell>
          <cell r="G36">
            <v>210129.94200000001</v>
          </cell>
          <cell r="H36">
            <v>221890.58499999999</v>
          </cell>
          <cell r="I36">
            <v>236654.9</v>
          </cell>
          <cell r="J36">
            <v>241613.62299999999</v>
          </cell>
          <cell r="K36">
            <v>242118.296</v>
          </cell>
          <cell r="L36">
            <v>251440.21599999999</v>
          </cell>
          <cell r="M36">
            <v>262929.16600000003</v>
          </cell>
          <cell r="N36">
            <v>282974.76799999998</v>
          </cell>
        </row>
        <row r="37">
          <cell r="B37">
            <v>12956</v>
          </cell>
          <cell r="C37">
            <v>331831.81199999998</v>
          </cell>
          <cell r="D37">
            <v>352207.54800000001</v>
          </cell>
          <cell r="E37">
            <v>398055.71100000001</v>
          </cell>
          <cell r="F37">
            <v>425542.52399999998</v>
          </cell>
          <cell r="G37">
            <v>451494.53399999999</v>
          </cell>
          <cell r="H37">
            <v>490604.80099999998</v>
          </cell>
          <cell r="I37">
            <v>549492.24600000004</v>
          </cell>
          <cell r="J37">
            <v>603582.06000000006</v>
          </cell>
          <cell r="K37">
            <v>627533.30599999998</v>
          </cell>
          <cell r="L37">
            <v>672578.43500000006</v>
          </cell>
          <cell r="M37">
            <v>741637.88500000001</v>
          </cell>
          <cell r="N37">
            <v>818303.40599999996</v>
          </cell>
        </row>
        <row r="38">
          <cell r="B38">
            <v>12957</v>
          </cell>
          <cell r="C38">
            <v>298526.83299999998</v>
          </cell>
          <cell r="D38">
            <v>310216.15399999998</v>
          </cell>
          <cell r="E38">
            <v>330306.837</v>
          </cell>
          <cell r="F38">
            <v>345888.71899999998</v>
          </cell>
          <cell r="G38">
            <v>345610.94</v>
          </cell>
          <cell r="H38">
            <v>361258.63400000002</v>
          </cell>
          <cell r="I38">
            <v>378121.74900000001</v>
          </cell>
          <cell r="J38">
            <v>393032.799</v>
          </cell>
          <cell r="K38">
            <v>393211.38299999997</v>
          </cell>
          <cell r="L38">
            <v>414896.788</v>
          </cell>
          <cell r="M38">
            <v>435303.55300000001</v>
          </cell>
          <cell r="N38">
            <v>463919.696</v>
          </cell>
        </row>
        <row r="40">
          <cell r="C40">
            <v>31270459.719000001</v>
          </cell>
          <cell r="D40">
            <v>32529885.875999998</v>
          </cell>
          <cell r="E40">
            <v>35311921.637000002</v>
          </cell>
          <cell r="F40">
            <v>36671806.016999997</v>
          </cell>
          <cell r="G40">
            <v>37191457.635000005</v>
          </cell>
          <cell r="H40">
            <v>38474421.888000004</v>
          </cell>
          <cell r="I40">
            <v>42118496.980999991</v>
          </cell>
          <cell r="J40">
            <v>43968248.143000007</v>
          </cell>
          <cell r="K40">
            <v>43728509.160999991</v>
          </cell>
          <cell r="L40">
            <v>46275268.490000002</v>
          </cell>
          <cell r="M40">
            <v>48972728.193000011</v>
          </cell>
          <cell r="N40">
            <v>51342729.392000005</v>
          </cell>
        </row>
        <row r="42">
          <cell r="C42">
            <v>31312304.316</v>
          </cell>
          <cell r="D42">
            <v>32588804.827</v>
          </cell>
          <cell r="E42">
            <v>35322426.965000004</v>
          </cell>
          <cell r="F42">
            <v>36681872.142999999</v>
          </cell>
          <cell r="G42">
            <v>37194245.234000005</v>
          </cell>
          <cell r="H42">
            <v>38471880.010000005</v>
          </cell>
          <cell r="I42">
            <v>42125064.562999986</v>
          </cell>
          <cell r="J42">
            <v>43986374.81000001</v>
          </cell>
          <cell r="K42">
            <v>43736066.279999994</v>
          </cell>
          <cell r="L42">
            <v>46260494.673</v>
          </cell>
          <cell r="M42">
            <v>48990636.828000009</v>
          </cell>
          <cell r="N42">
            <v>51335550.831000008</v>
          </cell>
        </row>
        <row r="44">
          <cell r="C44">
            <v>4196058.6179999998</v>
          </cell>
          <cell r="D44">
            <v>4383038.2130000005</v>
          </cell>
          <cell r="E44">
            <v>4669225.7530000005</v>
          </cell>
          <cell r="F44">
            <v>4826130.4329999993</v>
          </cell>
          <cell r="G44">
            <v>4793254.1959999995</v>
          </cell>
          <cell r="H44">
            <v>4812535.2570000002</v>
          </cell>
          <cell r="I44">
            <v>5184904.0380000006</v>
          </cell>
          <cell r="J44">
            <v>5325985.4879999999</v>
          </cell>
          <cell r="K44">
            <v>5165969.8169999998</v>
          </cell>
          <cell r="L44">
            <v>5392304.7220000001</v>
          </cell>
          <cell r="M44">
            <v>5663287.7000000002</v>
          </cell>
          <cell r="N44">
            <v>5877507.4970000004</v>
          </cell>
        </row>
        <row r="45">
          <cell r="C45">
            <v>16190115.152000001</v>
          </cell>
          <cell r="D45">
            <v>16773788.857999999</v>
          </cell>
          <cell r="E45">
            <v>18179093.739000004</v>
          </cell>
          <cell r="F45">
            <v>18742740.230999999</v>
          </cell>
          <cell r="G45">
            <v>18883867.57</v>
          </cell>
          <cell r="H45">
            <v>19616957.408999998</v>
          </cell>
          <cell r="I45">
            <v>21262799.445</v>
          </cell>
          <cell r="J45">
            <v>22039845.500999998</v>
          </cell>
          <cell r="K45">
            <v>21913427.990000002</v>
          </cell>
          <cell r="L45">
            <v>23088881.543000001</v>
          </cell>
          <cell r="M45">
            <v>24342810.389999997</v>
          </cell>
          <cell r="N45">
            <v>25509150.501999997</v>
          </cell>
        </row>
        <row r="46">
          <cell r="C46">
            <v>10365699.91</v>
          </cell>
          <cell r="D46">
            <v>10851827.207</v>
          </cell>
          <cell r="E46">
            <v>11931459.966</v>
          </cell>
          <cell r="F46">
            <v>12569294.629000001</v>
          </cell>
          <cell r="G46">
            <v>12987893.636000002</v>
          </cell>
          <cell r="H46">
            <v>13517382.859999999</v>
          </cell>
          <cell r="I46">
            <v>15121758.439999998</v>
          </cell>
          <cell r="J46">
            <v>16053563.761</v>
          </cell>
          <cell r="K46">
            <v>16110473.750999998</v>
          </cell>
          <cell r="L46">
            <v>17235927.039000001</v>
          </cell>
          <cell r="M46">
            <v>18404279.285</v>
          </cell>
          <cell r="N46">
            <v>19394134.477000002</v>
          </cell>
        </row>
        <row r="47">
          <cell r="C47">
            <v>518586.03899999999</v>
          </cell>
          <cell r="D47">
            <v>521231.598</v>
          </cell>
          <cell r="E47">
            <v>532142.179</v>
          </cell>
          <cell r="F47">
            <v>533640.72399999993</v>
          </cell>
          <cell r="G47">
            <v>526442.23300000001</v>
          </cell>
          <cell r="H47">
            <v>527546.36199999996</v>
          </cell>
          <cell r="I47">
            <v>549035.05799999996</v>
          </cell>
          <cell r="J47">
            <v>548853.39299999992</v>
          </cell>
          <cell r="K47">
            <v>538637.603</v>
          </cell>
          <cell r="L47">
            <v>558155.18599999999</v>
          </cell>
          <cell r="M47">
            <v>562350.81799999997</v>
          </cell>
          <cell r="N47">
            <v>561936.91599999997</v>
          </cell>
        </row>
        <row r="49">
          <cell r="N49">
            <v>50780792.475999996</v>
          </cell>
        </row>
        <row r="52">
          <cell r="N52">
            <v>49344405.366000004</v>
          </cell>
        </row>
      </sheetData>
      <sheetData sheetId="48"/>
      <sheetData sheetId="49"/>
      <sheetData sheetId="50"/>
      <sheetData sheetId="51"/>
      <sheetData sheetId="52" refreshError="1"/>
      <sheetData sheetId="5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58"/>
    </sheetNames>
    <sheetDataSet>
      <sheetData sheetId="0">
        <row r="2">
          <cell r="G2" t="str">
            <v>15/02/2024 10:37:37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46992550.399999999</v>
          </cell>
        </row>
        <row r="8">
          <cell r="C8">
            <v>1002001</v>
          </cell>
          <cell r="D8" t="str">
            <v>עו"ש דולרי</v>
          </cell>
          <cell r="E8">
            <v>25666963</v>
          </cell>
        </row>
        <row r="10">
          <cell r="C10">
            <v>1003001</v>
          </cell>
          <cell r="D10" t="str">
            <v>פקמים בבנקים השונים</v>
          </cell>
          <cell r="E10">
            <v>90927090</v>
          </cell>
        </row>
        <row r="11">
          <cell r="E11">
            <v>163586603.40000001</v>
          </cell>
          <cell r="F11">
            <v>0</v>
          </cell>
          <cell r="G11">
            <v>-163586603.40000001</v>
          </cell>
        </row>
        <row r="13">
          <cell r="C13">
            <v>1001098</v>
          </cell>
          <cell r="D13" t="str">
            <v>ריבית לקבל מט"ח</v>
          </cell>
          <cell r="E13">
            <v>66762</v>
          </cell>
        </row>
        <row r="14">
          <cell r="C14">
            <v>1001099</v>
          </cell>
          <cell r="D14" t="str">
            <v>ריבית לקבל ש"ח</v>
          </cell>
          <cell r="E14">
            <v>407711.87</v>
          </cell>
        </row>
        <row r="15">
          <cell r="E15">
            <v>474473.87</v>
          </cell>
          <cell r="F15">
            <v>0</v>
          </cell>
          <cell r="G15">
            <v>-474473.87</v>
          </cell>
        </row>
        <row r="17">
          <cell r="C17">
            <v>1201002</v>
          </cell>
          <cell r="D17" t="str">
            <v>אג"ח ממשלתי (סחיר)</v>
          </cell>
          <cell r="E17">
            <v>82423428.900000006</v>
          </cell>
        </row>
        <row r="19">
          <cell r="C19">
            <v>1501001</v>
          </cell>
          <cell r="D19" t="str">
            <v>קרנות סל סחירות</v>
          </cell>
          <cell r="E19">
            <v>176393193.5</v>
          </cell>
        </row>
        <row r="21">
          <cell r="C21">
            <v>1502001</v>
          </cell>
          <cell r="D21" t="str">
            <v>קרנות נאמנות סחירות</v>
          </cell>
          <cell r="E21">
            <v>479384242.5</v>
          </cell>
        </row>
        <row r="23">
          <cell r="C23">
            <v>1503001</v>
          </cell>
          <cell r="D23" t="str">
            <v>חוזים עתידיים סחירים</v>
          </cell>
          <cell r="F23">
            <v>14034220.75</v>
          </cell>
        </row>
        <row r="24">
          <cell r="E24">
            <v>655777436</v>
          </cell>
          <cell r="F24">
            <v>14034220.75</v>
          </cell>
          <cell r="G24">
            <v>-641743215.25</v>
          </cell>
        </row>
        <row r="26">
          <cell r="C26">
            <v>1513002</v>
          </cell>
          <cell r="D26" t="str">
            <v>נכסים אחרים עסקאות פורוורד לא סחיר</v>
          </cell>
          <cell r="E26">
            <v>7676596</v>
          </cell>
        </row>
        <row r="27">
          <cell r="E27">
            <v>663454032</v>
          </cell>
          <cell r="F27">
            <v>14034220.75</v>
          </cell>
          <cell r="G27">
            <v>-649419811.25</v>
          </cell>
        </row>
        <row r="29">
          <cell r="C29">
            <v>1802003</v>
          </cell>
          <cell r="D29" t="str">
            <v>דמי ניהול לקבל קרנות סל</v>
          </cell>
          <cell r="E29">
            <v>136436.97</v>
          </cell>
        </row>
        <row r="30">
          <cell r="C30">
            <v>1802004</v>
          </cell>
          <cell r="D30" t="str">
            <v>חו"ז בין מסלולים</v>
          </cell>
          <cell r="E30">
            <v>48941.11</v>
          </cell>
        </row>
        <row r="31">
          <cell r="C31">
            <v>1802011</v>
          </cell>
          <cell r="D31" t="str">
            <v>חו"ז חברה מנהלת בגין פעולות רטרו</v>
          </cell>
          <cell r="E31">
            <v>12577.23</v>
          </cell>
        </row>
        <row r="32">
          <cell r="C32">
            <v>1802012</v>
          </cell>
          <cell r="D32" t="str">
            <v>חו"ז חברה מנהלת בגין פעולות איזון</v>
          </cell>
          <cell r="E32">
            <v>1035406.06</v>
          </cell>
        </row>
        <row r="33">
          <cell r="C33">
            <v>1802013</v>
          </cell>
          <cell r="D33" t="str">
            <v>חו"ז פיצוי עמיתים</v>
          </cell>
          <cell r="E33">
            <v>11598.44</v>
          </cell>
        </row>
        <row r="34">
          <cell r="C34">
            <v>1802021</v>
          </cell>
          <cell r="D34" t="str">
            <v>חו"ז חברה מנהלת בגין דמי ניהול מצבירה</v>
          </cell>
          <cell r="F34">
            <v>540514.4</v>
          </cell>
        </row>
        <row r="35">
          <cell r="E35">
            <v>1244959.81</v>
          </cell>
          <cell r="F35">
            <v>540514.4</v>
          </cell>
          <cell r="G35">
            <v>-704445.41</v>
          </cell>
        </row>
        <row r="36">
          <cell r="E36">
            <v>911183497.98000002</v>
          </cell>
          <cell r="F36">
            <v>14574735.15</v>
          </cell>
          <cell r="G36">
            <v>-896608762.83000004</v>
          </cell>
        </row>
        <row r="38">
          <cell r="C38">
            <v>2001001</v>
          </cell>
          <cell r="D38" t="str">
            <v>יתרועמיתים עד 31/12/18</v>
          </cell>
          <cell r="F38">
            <v>19052893.879999999</v>
          </cell>
        </row>
        <row r="39">
          <cell r="C39">
            <v>2001011</v>
          </cell>
          <cell r="D39" t="str">
            <v>יתרת פתיחה - הפקדות עמיתים מ 2019</v>
          </cell>
          <cell r="F39">
            <v>214871405.25999999</v>
          </cell>
        </row>
        <row r="40">
          <cell r="C40">
            <v>2001012</v>
          </cell>
          <cell r="D40" t="str">
            <v>יתרת פתיחה העברות אל המסלול מ 2019</v>
          </cell>
          <cell r="F40">
            <v>94050155</v>
          </cell>
        </row>
        <row r="41">
          <cell r="C41">
            <v>2001013</v>
          </cell>
          <cell r="D41" t="str">
            <v>יתרות פתיחה העברות מקופות אחרות מ 2019</v>
          </cell>
          <cell r="F41">
            <v>34968283.729999997</v>
          </cell>
        </row>
        <row r="42">
          <cell r="C42">
            <v>2001014</v>
          </cell>
          <cell r="D42" t="str">
            <v>יתרת פתיחה משיכות מהמסלול מ 2019</v>
          </cell>
          <cell r="E42">
            <v>38449464.640000001</v>
          </cell>
        </row>
        <row r="43">
          <cell r="C43">
            <v>2001017</v>
          </cell>
          <cell r="D43" t="str">
            <v>יתרת פתיחה - העברות לקופת גמל מ 2019</v>
          </cell>
          <cell r="E43">
            <v>14254722.119999999</v>
          </cell>
        </row>
        <row r="44">
          <cell r="C44">
            <v>2001018</v>
          </cell>
          <cell r="D44" t="str">
            <v>יתרת פתיחה העברות למסלול אחר מ 2019</v>
          </cell>
          <cell r="E44">
            <v>79642008</v>
          </cell>
        </row>
        <row r="45">
          <cell r="C45">
            <v>2001019</v>
          </cell>
          <cell r="D45" t="str">
            <v>יתרות פתיחה הפקדות במעבר - מ 2019</v>
          </cell>
          <cell r="F45">
            <v>179159.12</v>
          </cell>
        </row>
        <row r="46">
          <cell r="C46">
            <v>2019999</v>
          </cell>
          <cell r="D46" t="str">
            <v>רווחים צבורים - יתרות פתיחה מ 2019</v>
          </cell>
          <cell r="F46">
            <v>7197643.3600000003</v>
          </cell>
        </row>
        <row r="47">
          <cell r="E47">
            <v>132346194.76000001</v>
          </cell>
          <cell r="F47">
            <v>370319540.35000002</v>
          </cell>
          <cell r="G47">
            <v>237973345.59</v>
          </cell>
        </row>
        <row r="49">
          <cell r="C49">
            <v>2011001</v>
          </cell>
          <cell r="D49" t="str">
            <v>הפקדות שוטפות של עמיתים</v>
          </cell>
          <cell r="F49">
            <v>352701872.35000002</v>
          </cell>
        </row>
        <row r="50">
          <cell r="C50">
            <v>2011003</v>
          </cell>
          <cell r="D50" t="str">
            <v>הפקדות במעבר</v>
          </cell>
          <cell r="F50">
            <v>1416549.43</v>
          </cell>
        </row>
        <row r="51">
          <cell r="E51">
            <v>0</v>
          </cell>
          <cell r="F51">
            <v>354118421.77999997</v>
          </cell>
          <cell r="G51">
            <v>354118421.77999997</v>
          </cell>
        </row>
        <row r="53">
          <cell r="C53">
            <v>2012002</v>
          </cell>
          <cell r="D53" t="str">
            <v>העברות פנימה ממסלולים אחרים בקופה</v>
          </cell>
          <cell r="F53">
            <v>400475666</v>
          </cell>
        </row>
        <row r="54">
          <cell r="C54">
            <v>2012005</v>
          </cell>
          <cell r="D54" t="str">
            <v>העברות מקופה אחרת</v>
          </cell>
          <cell r="F54">
            <v>47790558</v>
          </cell>
        </row>
        <row r="55">
          <cell r="E55">
            <v>0</v>
          </cell>
          <cell r="F55">
            <v>448266224</v>
          </cell>
          <cell r="G55">
            <v>448266224</v>
          </cell>
        </row>
        <row r="57">
          <cell r="C57">
            <v>2013001</v>
          </cell>
          <cell r="D57" t="str">
            <v>משיכות מהמסלול</v>
          </cell>
          <cell r="E57">
            <v>129930863.8</v>
          </cell>
        </row>
        <row r="59">
          <cell r="C59">
            <v>2014003</v>
          </cell>
          <cell r="D59" t="str">
            <v>העברות לקופת גמל</v>
          </cell>
          <cell r="E59">
            <v>50945085</v>
          </cell>
        </row>
        <row r="60">
          <cell r="C60">
            <v>2014004</v>
          </cell>
          <cell r="D60" t="str">
            <v>העברות למסלול אחר</v>
          </cell>
          <cell r="E60">
            <v>36461556</v>
          </cell>
        </row>
        <row r="61">
          <cell r="E61">
            <v>87406641</v>
          </cell>
          <cell r="F61">
            <v>0</v>
          </cell>
          <cell r="G61">
            <v>-87406641</v>
          </cell>
        </row>
        <row r="62">
          <cell r="E62">
            <v>217337504.80000001</v>
          </cell>
          <cell r="F62">
            <v>802384645.77999997</v>
          </cell>
          <cell r="G62">
            <v>585047140.98000002</v>
          </cell>
        </row>
        <row r="63">
          <cell r="E63">
            <v>349683699.56</v>
          </cell>
          <cell r="F63">
            <v>1172704186.1300001</v>
          </cell>
          <cell r="G63">
            <v>823020486.57000005</v>
          </cell>
        </row>
        <row r="65">
          <cell r="C65">
            <v>3000001</v>
          </cell>
          <cell r="D65" t="str">
            <v>חלוקת רווחי חשבון 999</v>
          </cell>
          <cell r="F65">
            <v>61934.26</v>
          </cell>
        </row>
        <row r="67">
          <cell r="C67">
            <v>3001001</v>
          </cell>
          <cell r="D67" t="str">
            <v>הכנסות ממזומנים ומשווי מזומנים</v>
          </cell>
          <cell r="F67">
            <v>7642156.1799999997</v>
          </cell>
        </row>
        <row r="69">
          <cell r="C69">
            <v>3002001</v>
          </cell>
          <cell r="D69" t="str">
            <v>הכנסות מנכסי חוב סחירים</v>
          </cell>
          <cell r="F69">
            <v>1914106.37</v>
          </cell>
        </row>
        <row r="71">
          <cell r="C71">
            <v>3005001</v>
          </cell>
          <cell r="D71" t="str">
            <v>הכנסות מהשקעות אחרות</v>
          </cell>
          <cell r="F71">
            <v>68409611.329999998</v>
          </cell>
        </row>
        <row r="72">
          <cell r="E72">
            <v>0</v>
          </cell>
          <cell r="F72">
            <v>78027808.140000001</v>
          </cell>
          <cell r="G72">
            <v>78027808.140000001</v>
          </cell>
        </row>
        <row r="74">
          <cell r="C74">
            <v>3021011</v>
          </cell>
          <cell r="D74" t="str">
            <v>הוצאות דמי ניהול מיתרת נכסים</v>
          </cell>
          <cell r="E74">
            <v>4077555.16</v>
          </cell>
        </row>
        <row r="76">
          <cell r="C76">
            <v>3033021</v>
          </cell>
          <cell r="D76" t="str">
            <v>YT111- תשלום דמי ניהול קרנות סל ישראליות</v>
          </cell>
          <cell r="E76">
            <v>33816.94</v>
          </cell>
        </row>
        <row r="77">
          <cell r="C77">
            <v>3033022</v>
          </cell>
          <cell r="D77" t="str">
            <v>YT112- תשלום דמי ניהול לקרנות סל זרות</v>
          </cell>
          <cell r="E77">
            <v>41602.75</v>
          </cell>
        </row>
        <row r="78">
          <cell r="C78">
            <v>3033025</v>
          </cell>
          <cell r="D78" t="str">
            <v>YT113- תשלום דמי ניהול לקרנות נאמנות ישראליות</v>
          </cell>
          <cell r="E78">
            <v>66179.759999999995</v>
          </cell>
        </row>
        <row r="79">
          <cell r="E79">
            <v>141599.45000000001</v>
          </cell>
          <cell r="F79">
            <v>0</v>
          </cell>
          <cell r="G79">
            <v>-141599.45000000001</v>
          </cell>
        </row>
        <row r="80">
          <cell r="E80">
            <v>4219154.6100000003</v>
          </cell>
          <cell r="F80">
            <v>0</v>
          </cell>
          <cell r="G80">
            <v>-4219154.6100000003</v>
          </cell>
        </row>
        <row r="82">
          <cell r="C82">
            <v>3031001</v>
          </cell>
          <cell r="D82" t="str">
            <v>YT101- הוצ' קניה ומכירה בגין השקעות סחירות</v>
          </cell>
          <cell r="E82">
            <v>220357.27</v>
          </cell>
        </row>
        <row r="84">
          <cell r="C84">
            <v>3034003</v>
          </cell>
          <cell r="D84" t="str">
            <v>YT103- הוצ' קסטודיאן ועמלות אחרות</v>
          </cell>
          <cell r="E84">
            <v>20</v>
          </cell>
        </row>
        <row r="85">
          <cell r="E85">
            <v>220377.27</v>
          </cell>
          <cell r="F85">
            <v>0</v>
          </cell>
          <cell r="G85">
            <v>-220377.27</v>
          </cell>
        </row>
        <row r="86">
          <cell r="E86">
            <v>4439531.88</v>
          </cell>
          <cell r="F86">
            <v>78027808.140000001</v>
          </cell>
          <cell r="G86">
            <v>73588276.260000005</v>
          </cell>
        </row>
        <row r="87">
          <cell r="E87">
            <v>1265306729.4200001</v>
          </cell>
          <cell r="F87">
            <v>1265306729.4200001</v>
          </cell>
          <cell r="G87">
            <v>0</v>
          </cell>
        </row>
        <row r="88">
          <cell r="E88">
            <v>1265306729.4200001</v>
          </cell>
          <cell r="F88">
            <v>1265306729.4200001</v>
          </cell>
          <cell r="G88">
            <v>0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60"/>
    </sheetNames>
    <sheetDataSet>
      <sheetData sheetId="0">
        <row r="2">
          <cell r="G2" t="str">
            <v>15/02/2024 10:52:13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801925.19</v>
          </cell>
        </row>
        <row r="8">
          <cell r="C8">
            <v>1001099</v>
          </cell>
          <cell r="D8" t="str">
            <v>ריבית לקבל ש"ח</v>
          </cell>
          <cell r="E8">
            <v>6842.15</v>
          </cell>
        </row>
        <row r="10">
          <cell r="C10">
            <v>1501001</v>
          </cell>
          <cell r="D10" t="str">
            <v>קרנות סל סחירות</v>
          </cell>
          <cell r="E10">
            <v>3205125</v>
          </cell>
        </row>
        <row r="12">
          <cell r="C12">
            <v>1502001</v>
          </cell>
          <cell r="D12" t="str">
            <v>קרנות נאמנות סחירות</v>
          </cell>
          <cell r="E12">
            <v>4302994.28</v>
          </cell>
        </row>
        <row r="13">
          <cell r="E13">
            <v>7508119.2800000003</v>
          </cell>
          <cell r="F13">
            <v>0</v>
          </cell>
          <cell r="G13">
            <v>-7508119.2800000003</v>
          </cell>
        </row>
        <row r="15">
          <cell r="C15">
            <v>1802003</v>
          </cell>
          <cell r="D15" t="str">
            <v>דמי ניהול לקבל קרנות סל</v>
          </cell>
          <cell r="E15">
            <v>2040.97</v>
          </cell>
        </row>
        <row r="16">
          <cell r="C16">
            <v>1802004</v>
          </cell>
          <cell r="D16" t="str">
            <v>חו"ז בין מסלולים</v>
          </cell>
          <cell r="E16">
            <v>321.3</v>
          </cell>
        </row>
        <row r="17">
          <cell r="C17">
            <v>1802011</v>
          </cell>
          <cell r="D17" t="str">
            <v>חו"ז חברה מנהלת בגין פעולות רטרו</v>
          </cell>
          <cell r="E17">
            <v>83.95</v>
          </cell>
        </row>
        <row r="18">
          <cell r="C18">
            <v>1802012</v>
          </cell>
          <cell r="D18" t="str">
            <v>חו"ז חברה מנהלת בגין פעולות איזון</v>
          </cell>
          <cell r="E18">
            <v>79579.179999999993</v>
          </cell>
        </row>
        <row r="19">
          <cell r="C19">
            <v>1802021</v>
          </cell>
          <cell r="D19" t="str">
            <v>חו"ז חברה מנהלת בגין דמי ניהול מצבירה</v>
          </cell>
          <cell r="F19">
            <v>4658.32</v>
          </cell>
        </row>
        <row r="20">
          <cell r="E20">
            <v>82025.399999999994</v>
          </cell>
          <cell r="F20">
            <v>4658.32</v>
          </cell>
          <cell r="G20">
            <v>-77367.08</v>
          </cell>
        </row>
        <row r="21">
          <cell r="E21">
            <v>8398912.0199999996</v>
          </cell>
          <cell r="F21">
            <v>4658.32</v>
          </cell>
          <cell r="G21">
            <v>-8394253.6999999993</v>
          </cell>
        </row>
        <row r="23">
          <cell r="C23">
            <v>2001001</v>
          </cell>
          <cell r="D23" t="str">
            <v>יתות עמיתים עד 31.12.18</v>
          </cell>
          <cell r="F23">
            <v>1731572.76</v>
          </cell>
        </row>
        <row r="24">
          <cell r="C24">
            <v>2001011</v>
          </cell>
          <cell r="D24" t="str">
            <v>יתרת פתיחה - הפקדות עמיתים מ 2019</v>
          </cell>
          <cell r="F24">
            <v>6127333.0199999996</v>
          </cell>
        </row>
        <row r="25">
          <cell r="C25">
            <v>2001012</v>
          </cell>
          <cell r="D25" t="str">
            <v>יתרת פתיחה העברות אל המסלול מ 2019</v>
          </cell>
          <cell r="F25">
            <v>4585461.08</v>
          </cell>
        </row>
        <row r="26">
          <cell r="C26">
            <v>2001013</v>
          </cell>
          <cell r="D26" t="str">
            <v>יתרות פתיחה- העברות מקופות אחרות מ 2019</v>
          </cell>
          <cell r="F26">
            <v>2563536.37</v>
          </cell>
        </row>
        <row r="27">
          <cell r="C27">
            <v>2001014</v>
          </cell>
          <cell r="D27" t="str">
            <v>יתרת פתיחה משיכות מהמסלול מ 2019</v>
          </cell>
          <cell r="E27">
            <v>2284686.56</v>
          </cell>
        </row>
        <row r="28">
          <cell r="C28">
            <v>2001017</v>
          </cell>
          <cell r="D28" t="str">
            <v>יתרת פתיחה- העברות לקופת גמל מ 2019</v>
          </cell>
          <cell r="E28">
            <v>995318.64</v>
          </cell>
        </row>
        <row r="29">
          <cell r="C29">
            <v>2001018</v>
          </cell>
          <cell r="D29" t="str">
            <v>יתרת פתיחה העברות למסלול אחר מ 2019</v>
          </cell>
          <cell r="E29">
            <v>4942939</v>
          </cell>
        </row>
        <row r="30">
          <cell r="C30">
            <v>2001019</v>
          </cell>
          <cell r="D30" t="str">
            <v>יתרות פתיחה הפקדות במעבר מ 2019</v>
          </cell>
          <cell r="F30">
            <v>57393.760000000002</v>
          </cell>
        </row>
        <row r="31">
          <cell r="C31">
            <v>2019999</v>
          </cell>
          <cell r="D31" t="str">
            <v>רווחים צבורים - יתרות פתיחה מ 2019</v>
          </cell>
          <cell r="E31">
            <v>246345.79</v>
          </cell>
        </row>
        <row r="32">
          <cell r="E32">
            <v>8469289.9900000002</v>
          </cell>
          <cell r="F32">
            <v>15065296.99</v>
          </cell>
          <cell r="G32">
            <v>6596007</v>
          </cell>
        </row>
        <row r="34">
          <cell r="C34">
            <v>2011001</v>
          </cell>
          <cell r="D34" t="str">
            <v>הפקדות שוטפות של עמיתים</v>
          </cell>
          <cell r="F34">
            <v>2590694.19</v>
          </cell>
        </row>
        <row r="35">
          <cell r="C35">
            <v>2011003</v>
          </cell>
          <cell r="D35" t="str">
            <v>הפקדות במעבר</v>
          </cell>
          <cell r="F35">
            <v>39177.99</v>
          </cell>
        </row>
        <row r="36">
          <cell r="E36">
            <v>0</v>
          </cell>
          <cell r="F36">
            <v>2629872.1800000002</v>
          </cell>
          <cell r="G36">
            <v>2629872.1800000002</v>
          </cell>
        </row>
        <row r="38">
          <cell r="C38">
            <v>2012002</v>
          </cell>
          <cell r="D38" t="str">
            <v>העברות פנימה ממסלולים אחרים בקופה</v>
          </cell>
          <cell r="F38">
            <v>2705910</v>
          </cell>
        </row>
        <row r="39">
          <cell r="C39">
            <v>2012005</v>
          </cell>
          <cell r="D39" t="str">
            <v>העברות מקופה אחרת</v>
          </cell>
          <cell r="F39">
            <v>558371</v>
          </cell>
        </row>
        <row r="40">
          <cell r="E40">
            <v>0</v>
          </cell>
          <cell r="F40">
            <v>3264281</v>
          </cell>
          <cell r="G40">
            <v>3264281</v>
          </cell>
        </row>
        <row r="42">
          <cell r="C42">
            <v>2013001</v>
          </cell>
          <cell r="D42" t="str">
            <v>משיכות מהמסלול</v>
          </cell>
          <cell r="E42">
            <v>1600845.85</v>
          </cell>
        </row>
        <row r="44">
          <cell r="C44">
            <v>2014003</v>
          </cell>
          <cell r="D44" t="str">
            <v>העברות לקופת גמל</v>
          </cell>
          <cell r="E44">
            <v>102539</v>
          </cell>
        </row>
        <row r="45">
          <cell r="C45">
            <v>2014004</v>
          </cell>
          <cell r="D45" t="str">
            <v>העברות למסלול אחר</v>
          </cell>
          <cell r="E45">
            <v>2550795</v>
          </cell>
        </row>
        <row r="46">
          <cell r="E46">
            <v>2653334</v>
          </cell>
          <cell r="F46">
            <v>0</v>
          </cell>
          <cell r="G46">
            <v>-2653334</v>
          </cell>
        </row>
        <row r="47">
          <cell r="E47">
            <v>4254179.8499999996</v>
          </cell>
          <cell r="F47">
            <v>5894153.1799999997</v>
          </cell>
          <cell r="G47">
            <v>1639973.33</v>
          </cell>
        </row>
        <row r="48">
          <cell r="E48">
            <v>12723469.84</v>
          </cell>
          <cell r="F48">
            <v>20959450.170000002</v>
          </cell>
          <cell r="G48">
            <v>8235980.3300000001</v>
          </cell>
        </row>
        <row r="50">
          <cell r="C50">
            <v>3000001</v>
          </cell>
          <cell r="D50" t="str">
            <v>חלוקת רווחי חשבון 999</v>
          </cell>
          <cell r="F50">
            <v>638.97</v>
          </cell>
        </row>
        <row r="52">
          <cell r="C52">
            <v>3001001</v>
          </cell>
          <cell r="D52" t="str">
            <v>הכנסות ממזומנים ומשווי מזומנים</v>
          </cell>
          <cell r="F52">
            <v>28262.400000000001</v>
          </cell>
        </row>
        <row r="54">
          <cell r="C54">
            <v>3005001</v>
          </cell>
          <cell r="D54" t="str">
            <v>הכנסות מהשקעות אחרות</v>
          </cell>
          <cell r="F54">
            <v>185837.86</v>
          </cell>
        </row>
        <row r="55">
          <cell r="E55">
            <v>0</v>
          </cell>
          <cell r="F55">
            <v>214739.23</v>
          </cell>
          <cell r="G55">
            <v>214739.23</v>
          </cell>
        </row>
        <row r="57">
          <cell r="C57">
            <v>3021011</v>
          </cell>
          <cell r="D57" t="str">
            <v>הוצאות דמי ניהול מיתרת נכסים</v>
          </cell>
          <cell r="E57">
            <v>51255.93</v>
          </cell>
        </row>
        <row r="59">
          <cell r="C59">
            <v>3033021</v>
          </cell>
          <cell r="D59" t="str">
            <v>YT111- דמי ניהול קרנות סל ישראליות</v>
          </cell>
          <cell r="E59">
            <v>77.010000000000005</v>
          </cell>
        </row>
        <row r="60">
          <cell r="C60">
            <v>3033025</v>
          </cell>
          <cell r="D60" t="str">
            <v>YT113- תשלום דמי ניהול קרנות נאמנות ישראליות</v>
          </cell>
          <cell r="E60">
            <v>4463.92</v>
          </cell>
        </row>
        <row r="61">
          <cell r="E61">
            <v>4540.93</v>
          </cell>
          <cell r="F61">
            <v>0</v>
          </cell>
          <cell r="G61">
            <v>-4540.93</v>
          </cell>
        </row>
        <row r="62">
          <cell r="E62">
            <v>55796.86</v>
          </cell>
          <cell r="F62">
            <v>0</v>
          </cell>
          <cell r="G62">
            <v>-55796.86</v>
          </cell>
        </row>
        <row r="64">
          <cell r="C64">
            <v>3031001</v>
          </cell>
          <cell r="D64" t="str">
            <v>YT101- הוצ' קניה ומכירה בגין השקעות סחירות</v>
          </cell>
          <cell r="E64">
            <v>669</v>
          </cell>
        </row>
        <row r="65">
          <cell r="E65">
            <v>56465.86</v>
          </cell>
          <cell r="F65">
            <v>214739.23</v>
          </cell>
          <cell r="G65">
            <v>158273.37</v>
          </cell>
        </row>
        <row r="66">
          <cell r="E66">
            <v>21178847.719999999</v>
          </cell>
          <cell r="F66">
            <v>21178847.719999999</v>
          </cell>
          <cell r="G66">
            <v>0</v>
          </cell>
        </row>
        <row r="67">
          <cell r="E67">
            <v>21178847.719999999</v>
          </cell>
          <cell r="F67">
            <v>21178847.719999999</v>
          </cell>
          <cell r="G67">
            <v>0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61"/>
    </sheetNames>
    <sheetDataSet>
      <sheetData sheetId="0">
        <row r="2">
          <cell r="G2" t="str">
            <v>15/02/2024 13:12:30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601251.06000000006</v>
          </cell>
        </row>
        <row r="8">
          <cell r="C8">
            <v>1001099</v>
          </cell>
          <cell r="D8" t="str">
            <v>ריבית לקבל ש"ח</v>
          </cell>
          <cell r="E8">
            <v>14705.95</v>
          </cell>
        </row>
        <row r="10">
          <cell r="C10">
            <v>1501001</v>
          </cell>
          <cell r="D10" t="str">
            <v>קרנות סל סחירות</v>
          </cell>
          <cell r="E10">
            <v>11038963</v>
          </cell>
        </row>
        <row r="12">
          <cell r="C12">
            <v>1502001</v>
          </cell>
          <cell r="D12" t="str">
            <v>קרנות נאמנות סחירות</v>
          </cell>
          <cell r="E12">
            <v>14829542.720000001</v>
          </cell>
        </row>
        <row r="13">
          <cell r="E13">
            <v>25868505.719999999</v>
          </cell>
          <cell r="F13">
            <v>0</v>
          </cell>
          <cell r="G13">
            <v>-25868505.719999999</v>
          </cell>
        </row>
        <row r="15">
          <cell r="C15">
            <v>1802003</v>
          </cell>
          <cell r="D15" t="str">
            <v>דמי ניהול לקבל קרנות סל</v>
          </cell>
          <cell r="E15">
            <v>4907.76</v>
          </cell>
        </row>
        <row r="16">
          <cell r="C16">
            <v>1802004</v>
          </cell>
          <cell r="D16" t="str">
            <v>חו"ז בין מסלולים</v>
          </cell>
          <cell r="E16">
            <v>897.57</v>
          </cell>
        </row>
        <row r="17">
          <cell r="C17">
            <v>1802011</v>
          </cell>
          <cell r="D17" t="str">
            <v>חו"ז חברה מנהלת בגין פעולות רטרו</v>
          </cell>
          <cell r="E17">
            <v>980.86</v>
          </cell>
        </row>
        <row r="18">
          <cell r="C18">
            <v>1802012</v>
          </cell>
          <cell r="D18" t="str">
            <v>חו"ז חברה מנהלת בגין פעולות איזון</v>
          </cell>
          <cell r="E18">
            <v>570026.28</v>
          </cell>
        </row>
        <row r="19">
          <cell r="C19">
            <v>1802021</v>
          </cell>
          <cell r="D19" t="str">
            <v>חו"ז חברה מנהלת בגין דמי ניהול מצבירה</v>
          </cell>
          <cell r="F19">
            <v>16746.97</v>
          </cell>
        </row>
        <row r="20">
          <cell r="E20">
            <v>576812.47</v>
          </cell>
          <cell r="F20">
            <v>16746.97</v>
          </cell>
          <cell r="G20">
            <v>-560065.5</v>
          </cell>
        </row>
        <row r="21">
          <cell r="E21">
            <v>27061275.199999999</v>
          </cell>
          <cell r="F21">
            <v>16746.97</v>
          </cell>
          <cell r="G21">
            <v>-27044528.23</v>
          </cell>
        </row>
        <row r="23">
          <cell r="C23">
            <v>2001001</v>
          </cell>
          <cell r="D23" t="str">
            <v>יתרות עמיתים עד 31.12.18</v>
          </cell>
          <cell r="F23">
            <v>2368538.91</v>
          </cell>
        </row>
        <row r="24">
          <cell r="C24">
            <v>2001011</v>
          </cell>
          <cell r="D24" t="str">
            <v>ירת פתיחה הפקדות עמיתים מ 2019</v>
          </cell>
          <cell r="F24">
            <v>31770983.809999999</v>
          </cell>
        </row>
        <row r="25">
          <cell r="C25">
            <v>2001012</v>
          </cell>
          <cell r="D25" t="str">
            <v>יתרת פתיחה העברות אל המסלול מ 2019</v>
          </cell>
          <cell r="F25">
            <v>60212895</v>
          </cell>
        </row>
        <row r="26">
          <cell r="C26">
            <v>2001013</v>
          </cell>
          <cell r="D26" t="str">
            <v>יתרת פתיחה העברות מקופות אחרות מ 2019</v>
          </cell>
          <cell r="F26">
            <v>7191223.3600000003</v>
          </cell>
        </row>
        <row r="27">
          <cell r="C27">
            <v>2001014</v>
          </cell>
          <cell r="D27" t="str">
            <v>יתרת פתיחה משיכות מהמסלול מ 2019</v>
          </cell>
          <cell r="E27">
            <v>11502731.91</v>
          </cell>
        </row>
        <row r="28">
          <cell r="C28">
            <v>2001017</v>
          </cell>
          <cell r="D28" t="str">
            <v>יתרת פתיחה העברות לקופת גמל מ 2019</v>
          </cell>
          <cell r="E28">
            <v>1682157.02</v>
          </cell>
        </row>
        <row r="29">
          <cell r="C29">
            <v>2001018</v>
          </cell>
          <cell r="D29" t="str">
            <v>יתרות פתיחה העברות למסלול אחר מ 2019</v>
          </cell>
          <cell r="E29">
            <v>51113470</v>
          </cell>
        </row>
        <row r="30">
          <cell r="C30">
            <v>2001019</v>
          </cell>
          <cell r="D30" t="str">
            <v>יתרות פתיחה הפקדות במעבר מ 2019</v>
          </cell>
          <cell r="F30">
            <v>712633.09</v>
          </cell>
        </row>
        <row r="31">
          <cell r="C31">
            <v>2019999</v>
          </cell>
          <cell r="D31" t="str">
            <v>רווחים צבורים יתרת פתיחה מ 2019</v>
          </cell>
          <cell r="E31">
            <v>2993615.24</v>
          </cell>
        </row>
        <row r="32">
          <cell r="E32">
            <v>67291974.170000002</v>
          </cell>
          <cell r="F32">
            <v>102256274.17</v>
          </cell>
          <cell r="G32">
            <v>34964300</v>
          </cell>
        </row>
        <row r="34">
          <cell r="C34">
            <v>2011001</v>
          </cell>
          <cell r="D34" t="str">
            <v>הפקדות שוטפות של עמיתים</v>
          </cell>
          <cell r="F34">
            <v>8562867.8200000003</v>
          </cell>
        </row>
        <row r="35">
          <cell r="C35">
            <v>2011003</v>
          </cell>
          <cell r="D35" t="str">
            <v>הפקדות במעבר</v>
          </cell>
          <cell r="F35">
            <v>180392.77</v>
          </cell>
        </row>
        <row r="36">
          <cell r="E36">
            <v>0</v>
          </cell>
          <cell r="F36">
            <v>8743260.5899999999</v>
          </cell>
          <cell r="G36">
            <v>8743260.5899999999</v>
          </cell>
        </row>
        <row r="38">
          <cell r="C38">
            <v>2012002</v>
          </cell>
          <cell r="D38" t="str">
            <v>העברות פנימה ממסלולים אחרים בקופה</v>
          </cell>
          <cell r="F38">
            <v>8977159</v>
          </cell>
        </row>
        <row r="39">
          <cell r="C39">
            <v>2012005</v>
          </cell>
          <cell r="D39" t="str">
            <v>העברות מקופה אחרת</v>
          </cell>
          <cell r="F39">
            <v>1320562</v>
          </cell>
        </row>
        <row r="40">
          <cell r="E40">
            <v>0</v>
          </cell>
          <cell r="F40">
            <v>10297721</v>
          </cell>
          <cell r="G40">
            <v>10297721</v>
          </cell>
        </row>
        <row r="42">
          <cell r="C42">
            <v>2013001</v>
          </cell>
          <cell r="D42" t="str">
            <v>משיכות מהמסלול</v>
          </cell>
          <cell r="E42">
            <v>12794963.77</v>
          </cell>
        </row>
        <row r="44">
          <cell r="C44">
            <v>2014003</v>
          </cell>
          <cell r="D44" t="str">
            <v>העברות לקופת גמל</v>
          </cell>
          <cell r="E44">
            <v>1748780</v>
          </cell>
        </row>
        <row r="45">
          <cell r="C45">
            <v>2014004</v>
          </cell>
          <cell r="D45" t="str">
            <v>העברות למסלול אחר</v>
          </cell>
          <cell r="E45">
            <v>12137067</v>
          </cell>
        </row>
        <row r="46">
          <cell r="E46">
            <v>13885847</v>
          </cell>
          <cell r="F46">
            <v>0</v>
          </cell>
          <cell r="G46">
            <v>-13885847</v>
          </cell>
        </row>
        <row r="47">
          <cell r="E47">
            <v>26680810.77</v>
          </cell>
          <cell r="F47">
            <v>19040981.59</v>
          </cell>
          <cell r="G47">
            <v>-7639829.1799999997</v>
          </cell>
        </row>
        <row r="48">
          <cell r="E48">
            <v>93972784.939999998</v>
          </cell>
          <cell r="F48">
            <v>121297255.76000001</v>
          </cell>
          <cell r="G48">
            <v>27324470.82</v>
          </cell>
        </row>
        <row r="50">
          <cell r="C50">
            <v>3000001</v>
          </cell>
          <cell r="D50" t="str">
            <v>חלוקת רווחי חשבון 999</v>
          </cell>
          <cell r="F50">
            <v>2329.89</v>
          </cell>
        </row>
        <row r="52">
          <cell r="C52">
            <v>3001001</v>
          </cell>
          <cell r="D52" t="str">
            <v>הכנסות ממזומנים ומשווי מזומנים</v>
          </cell>
          <cell r="F52">
            <v>50729.88</v>
          </cell>
        </row>
        <row r="54">
          <cell r="C54">
            <v>3005001</v>
          </cell>
          <cell r="D54" t="str">
            <v>הכנסות מהשקעות אחרות</v>
          </cell>
          <cell r="E54">
            <v>86732.39</v>
          </cell>
        </row>
        <row r="55">
          <cell r="E55">
            <v>86732.39</v>
          </cell>
          <cell r="F55">
            <v>53059.77</v>
          </cell>
          <cell r="G55">
            <v>-33672.620000000003</v>
          </cell>
        </row>
        <row r="57">
          <cell r="C57">
            <v>3021011</v>
          </cell>
          <cell r="D57" t="str">
            <v>הוצאות דמי ניהול מיתרת נכסים</v>
          </cell>
          <cell r="E57">
            <v>224177.97</v>
          </cell>
        </row>
        <row r="59">
          <cell r="C59">
            <v>3033025</v>
          </cell>
          <cell r="D59" t="str">
            <v>YT113- תשלום דמי ניהול קרנות נאמנות ישראליות</v>
          </cell>
          <cell r="E59">
            <v>19750.349999999999</v>
          </cell>
        </row>
        <row r="60">
          <cell r="E60">
            <v>243928.32000000001</v>
          </cell>
          <cell r="F60">
            <v>0</v>
          </cell>
          <cell r="G60">
            <v>-243928.32000000001</v>
          </cell>
        </row>
        <row r="62">
          <cell r="C62">
            <v>3031001</v>
          </cell>
          <cell r="D62" t="str">
            <v>YT101- הוצאות קניה ומכירה בגין השקעות סחירות</v>
          </cell>
          <cell r="E62">
            <v>2341.65</v>
          </cell>
        </row>
        <row r="63">
          <cell r="E63">
            <v>333002.36</v>
          </cell>
          <cell r="F63">
            <v>53059.77</v>
          </cell>
          <cell r="G63">
            <v>-279942.59000000003</v>
          </cell>
        </row>
        <row r="64">
          <cell r="E64">
            <v>121367062.5</v>
          </cell>
          <cell r="F64">
            <v>121367062.5</v>
          </cell>
          <cell r="G64">
            <v>0</v>
          </cell>
        </row>
        <row r="65">
          <cell r="E65">
            <v>121367062.5</v>
          </cell>
          <cell r="F65">
            <v>121367062.5</v>
          </cell>
          <cell r="G65">
            <v>0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62"/>
    </sheetNames>
    <sheetDataSet>
      <sheetData sheetId="0">
        <row r="2">
          <cell r="G2" t="str">
            <v>15/02/2024 11:01:30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348846.67</v>
          </cell>
        </row>
        <row r="8">
          <cell r="C8">
            <v>1001099</v>
          </cell>
          <cell r="D8" t="str">
            <v>ריבית לקבל ש"ח</v>
          </cell>
          <cell r="E8">
            <v>7470.85</v>
          </cell>
        </row>
        <row r="10">
          <cell r="C10">
            <v>1201002</v>
          </cell>
          <cell r="D10" t="str">
            <v>אג"ח ממשלתי (סחיר)</v>
          </cell>
          <cell r="E10">
            <v>367847.76</v>
          </cell>
        </row>
        <row r="12">
          <cell r="C12">
            <v>1501001</v>
          </cell>
          <cell r="D12" t="str">
            <v>קרנות סל סחירות</v>
          </cell>
          <cell r="E12">
            <v>6280552.6600000001</v>
          </cell>
        </row>
        <row r="14">
          <cell r="C14">
            <v>1502001</v>
          </cell>
          <cell r="D14" t="str">
            <v>קרנות נאמנות סחירות</v>
          </cell>
          <cell r="E14">
            <v>2919227.82</v>
          </cell>
        </row>
        <row r="15">
          <cell r="E15">
            <v>9199780.4800000004</v>
          </cell>
          <cell r="F15">
            <v>0</v>
          </cell>
          <cell r="G15">
            <v>-9199780.4800000004</v>
          </cell>
        </row>
        <row r="17">
          <cell r="C17">
            <v>1802003</v>
          </cell>
          <cell r="D17" t="str">
            <v>דמי ניהול לקבל קרנות סל</v>
          </cell>
          <cell r="E17">
            <v>2932.05</v>
          </cell>
        </row>
        <row r="18">
          <cell r="C18">
            <v>1802004</v>
          </cell>
          <cell r="D18" t="str">
            <v>חו"ז בין מסלולים</v>
          </cell>
          <cell r="E18">
            <v>367.35</v>
          </cell>
        </row>
        <row r="19">
          <cell r="C19">
            <v>1802011</v>
          </cell>
          <cell r="D19" t="str">
            <v>חו"ז חברה מנהלת בגין פעולות רטרו</v>
          </cell>
          <cell r="E19">
            <v>78.150000000000006</v>
          </cell>
        </row>
        <row r="20">
          <cell r="C20">
            <v>1802012</v>
          </cell>
          <cell r="D20" t="str">
            <v>חו"ז חברה מנהלת בגין פעולות איזון</v>
          </cell>
          <cell r="F20">
            <v>189247.34</v>
          </cell>
        </row>
        <row r="21">
          <cell r="C21">
            <v>1802021</v>
          </cell>
          <cell r="D21" t="str">
            <v>חו"ז חברה מנהלת בגין דמי ניהול מצבירה</v>
          </cell>
          <cell r="F21">
            <v>5710.68</v>
          </cell>
        </row>
        <row r="22">
          <cell r="E22">
            <v>3377.55</v>
          </cell>
          <cell r="F22">
            <v>194958.02</v>
          </cell>
          <cell r="G22">
            <v>191580.47</v>
          </cell>
        </row>
        <row r="23">
          <cell r="E23">
            <v>9927323.3100000005</v>
          </cell>
          <cell r="F23">
            <v>194958.02</v>
          </cell>
          <cell r="G23">
            <v>-9732365.2899999991</v>
          </cell>
        </row>
        <row r="25">
          <cell r="C25">
            <v>2001001</v>
          </cell>
          <cell r="D25" t="str">
            <v>יתרות עמיתים עד 31.12.18</v>
          </cell>
          <cell r="F25">
            <v>2234564.4500000002</v>
          </cell>
        </row>
        <row r="26">
          <cell r="C26">
            <v>2001011</v>
          </cell>
          <cell r="D26" t="str">
            <v>יתרת פתיחה - הפקדות עמיתים מ 2019</v>
          </cell>
          <cell r="F26">
            <v>11690034.279999999</v>
          </cell>
        </row>
        <row r="27">
          <cell r="C27">
            <v>2001012</v>
          </cell>
          <cell r="D27" t="str">
            <v>יתרת פתיחה העברות אל המסלול מ 2019</v>
          </cell>
          <cell r="F27">
            <v>24304376</v>
          </cell>
        </row>
        <row r="28">
          <cell r="C28">
            <v>2001013</v>
          </cell>
          <cell r="D28" t="str">
            <v>יתרות פתיחה העברות מקופות אחרות מ 2019</v>
          </cell>
          <cell r="F28">
            <v>2948672.29</v>
          </cell>
        </row>
        <row r="29">
          <cell r="C29">
            <v>2001014</v>
          </cell>
          <cell r="D29" t="str">
            <v>יתרת פתיחה משיכות מהמסלול מ 2019</v>
          </cell>
          <cell r="E29">
            <v>3219667.91</v>
          </cell>
        </row>
        <row r="30">
          <cell r="C30">
            <v>2001017</v>
          </cell>
          <cell r="D30" t="str">
            <v>יתרת פךתיחה העברות לקופת גמל מ 2019</v>
          </cell>
          <cell r="E30">
            <v>1825827.66</v>
          </cell>
        </row>
        <row r="31">
          <cell r="C31">
            <v>2001018</v>
          </cell>
          <cell r="D31" t="str">
            <v>יתרת פתיחה העברות למסלול אחר מ 2019</v>
          </cell>
          <cell r="E31">
            <v>23226214</v>
          </cell>
        </row>
        <row r="32">
          <cell r="C32">
            <v>2001019</v>
          </cell>
          <cell r="D32" t="str">
            <v>יתרות פתיחה הפקדות במעבר מ 2019</v>
          </cell>
          <cell r="E32">
            <v>7450.53</v>
          </cell>
        </row>
        <row r="33">
          <cell r="C33">
            <v>2019999</v>
          </cell>
          <cell r="D33" t="str">
            <v>רווחים צבורים יתרות פתיחה מ 2019</v>
          </cell>
          <cell r="E33">
            <v>1013251.92</v>
          </cell>
        </row>
        <row r="34">
          <cell r="E34">
            <v>29292412.02</v>
          </cell>
          <cell r="F34">
            <v>41177647.020000003</v>
          </cell>
          <cell r="G34">
            <v>11885235</v>
          </cell>
        </row>
        <row r="36">
          <cell r="C36">
            <v>2011001</v>
          </cell>
          <cell r="D36" t="str">
            <v>הפקדות שוטפות של עמיתים</v>
          </cell>
          <cell r="F36">
            <v>4311307.34</v>
          </cell>
        </row>
        <row r="37">
          <cell r="C37">
            <v>2011003</v>
          </cell>
          <cell r="D37" t="str">
            <v>הפקדות במעבר</v>
          </cell>
          <cell r="E37">
            <v>178825.11</v>
          </cell>
        </row>
        <row r="38">
          <cell r="E38">
            <v>178825.11</v>
          </cell>
          <cell r="F38">
            <v>4311307.34</v>
          </cell>
          <cell r="G38">
            <v>4132482.23</v>
          </cell>
        </row>
        <row r="40">
          <cell r="C40">
            <v>2012002</v>
          </cell>
          <cell r="D40" t="str">
            <v>העברות פנימה ממסלולים אחרים בקופה</v>
          </cell>
          <cell r="F40">
            <v>4863873</v>
          </cell>
        </row>
        <row r="41">
          <cell r="C41">
            <v>2012005</v>
          </cell>
          <cell r="D41" t="str">
            <v>העברות מקופה אחרת</v>
          </cell>
          <cell r="F41">
            <v>385546</v>
          </cell>
        </row>
        <row r="42">
          <cell r="E42">
            <v>0</v>
          </cell>
          <cell r="F42">
            <v>5249419</v>
          </cell>
          <cell r="G42">
            <v>5249419</v>
          </cell>
        </row>
        <row r="44">
          <cell r="C44">
            <v>2013001</v>
          </cell>
          <cell r="D44" t="str">
            <v>משיכות מהמסלול</v>
          </cell>
          <cell r="E44">
            <v>5024096.1100000003</v>
          </cell>
        </row>
        <row r="46">
          <cell r="C46">
            <v>2014003</v>
          </cell>
          <cell r="D46" t="str">
            <v>העברות לקופת גמל</v>
          </cell>
          <cell r="E46">
            <v>571967</v>
          </cell>
        </row>
        <row r="47">
          <cell r="C47">
            <v>2014004</v>
          </cell>
          <cell r="D47" t="str">
            <v>העברות למסלול אחר</v>
          </cell>
          <cell r="E47">
            <v>5829060</v>
          </cell>
        </row>
        <row r="48">
          <cell r="E48">
            <v>6401027</v>
          </cell>
          <cell r="F48">
            <v>0</v>
          </cell>
          <cell r="G48">
            <v>-6401027</v>
          </cell>
        </row>
        <row r="49">
          <cell r="E49">
            <v>11603948.220000001</v>
          </cell>
          <cell r="F49">
            <v>9560726.3399999999</v>
          </cell>
          <cell r="G49">
            <v>-2043221.88</v>
          </cell>
        </row>
        <row r="50">
          <cell r="E50">
            <v>40896360.240000002</v>
          </cell>
          <cell r="F50">
            <v>50738373.359999999</v>
          </cell>
          <cell r="G50">
            <v>9842013.1199999992</v>
          </cell>
        </row>
        <row r="52">
          <cell r="C52">
            <v>3000001</v>
          </cell>
          <cell r="D52" t="str">
            <v>חלוקת רוווחי חשבון 999</v>
          </cell>
          <cell r="F52">
            <v>835.55</v>
          </cell>
        </row>
        <row r="54">
          <cell r="C54">
            <v>3001001</v>
          </cell>
          <cell r="D54" t="str">
            <v>הכנסות ממזומנים ומשווי מזומנים</v>
          </cell>
          <cell r="F54">
            <v>34263.58</v>
          </cell>
        </row>
        <row r="56">
          <cell r="C56">
            <v>3005001</v>
          </cell>
          <cell r="D56" t="str">
            <v>הכנסות מהשקעות אחרות</v>
          </cell>
          <cell r="E56">
            <v>57301.42</v>
          </cell>
        </row>
        <row r="57">
          <cell r="E57">
            <v>57301.42</v>
          </cell>
          <cell r="F57">
            <v>35099.129999999997</v>
          </cell>
          <cell r="G57">
            <v>-22202.29</v>
          </cell>
        </row>
        <row r="59">
          <cell r="C59">
            <v>3021011</v>
          </cell>
          <cell r="D59" t="str">
            <v>הוצאות דמי ניהול מיתרת נכסים</v>
          </cell>
          <cell r="E59">
            <v>81142.8</v>
          </cell>
        </row>
        <row r="61">
          <cell r="C61">
            <v>3033021</v>
          </cell>
          <cell r="D61" t="str">
            <v>YT111- תשלום דמי ניהול קרנות סל ישראליות</v>
          </cell>
          <cell r="E61">
            <v>27.95</v>
          </cell>
        </row>
        <row r="62">
          <cell r="C62">
            <v>3033025</v>
          </cell>
          <cell r="D62" t="str">
            <v>YT113- תשלום דמי ניהול קרנות נאמנות ישראליות</v>
          </cell>
          <cell r="E62">
            <v>4957.41</v>
          </cell>
        </row>
        <row r="63">
          <cell r="E63">
            <v>4985.3599999999997</v>
          </cell>
          <cell r="F63">
            <v>0</v>
          </cell>
          <cell r="G63">
            <v>-4985.3599999999997</v>
          </cell>
        </row>
        <row r="64">
          <cell r="E64">
            <v>86128.16</v>
          </cell>
          <cell r="F64">
            <v>0</v>
          </cell>
          <cell r="G64">
            <v>-86128.16</v>
          </cell>
        </row>
        <row r="66">
          <cell r="C66">
            <v>3031001</v>
          </cell>
          <cell r="D66" t="str">
            <v>YT101- הוצ' קניה ומכירה בגין השקעות סחירות</v>
          </cell>
          <cell r="E66">
            <v>1317.38</v>
          </cell>
        </row>
        <row r="67">
          <cell r="E67">
            <v>144746.96</v>
          </cell>
          <cell r="F67">
            <v>35099.129999999997</v>
          </cell>
          <cell r="G67">
            <v>-109647.83</v>
          </cell>
        </row>
        <row r="68">
          <cell r="E68">
            <v>50968430.509999998</v>
          </cell>
          <cell r="F68">
            <v>50968430.509999998</v>
          </cell>
          <cell r="G68">
            <v>0</v>
          </cell>
        </row>
        <row r="69">
          <cell r="E69">
            <v>50968430.509999998</v>
          </cell>
          <cell r="F69">
            <v>50968430.509999998</v>
          </cell>
          <cell r="G69">
            <v>0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7963"/>
    </sheetNames>
    <sheetDataSet>
      <sheetData sheetId="0">
        <row r="2">
          <cell r="G2" t="str">
            <v>15/02/2024 11:03:50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60101648.189999998</v>
          </cell>
        </row>
        <row r="7">
          <cell r="C7">
            <v>1001002</v>
          </cell>
          <cell r="D7" t="str">
            <v>עו"ש לאומי</v>
          </cell>
          <cell r="E7">
            <v>251627</v>
          </cell>
        </row>
        <row r="8">
          <cell r="E8">
            <v>60353275.189999998</v>
          </cell>
          <cell r="F8">
            <v>0</v>
          </cell>
          <cell r="G8">
            <v>-60353275.189999998</v>
          </cell>
        </row>
        <row r="10">
          <cell r="C10">
            <v>1001099</v>
          </cell>
          <cell r="D10" t="str">
            <v>ריבית לקבל ש"ח</v>
          </cell>
          <cell r="E10">
            <v>647707.44999999995</v>
          </cell>
        </row>
        <row r="12">
          <cell r="C12">
            <v>1802004</v>
          </cell>
          <cell r="D12" t="str">
            <v>חו"ז בין מסלולים</v>
          </cell>
          <cell r="E12">
            <v>718.92</v>
          </cell>
        </row>
        <row r="13">
          <cell r="C13">
            <v>1802011</v>
          </cell>
          <cell r="D13" t="str">
            <v>חו"ז חברה מנהלת בגין פעולות רטרו</v>
          </cell>
          <cell r="E13">
            <v>15.54</v>
          </cell>
        </row>
        <row r="14">
          <cell r="C14">
            <v>1802012</v>
          </cell>
          <cell r="D14" t="str">
            <v>חו"ז חברה מנהלת בגין פעולות איזון</v>
          </cell>
          <cell r="E14">
            <v>144940.01</v>
          </cell>
        </row>
        <row r="15">
          <cell r="C15">
            <v>1802021</v>
          </cell>
          <cell r="D15" t="str">
            <v>חו"ז חברה מנהלת בגין דמי ניהול מצבירה</v>
          </cell>
          <cell r="F15">
            <v>37197.120000000003</v>
          </cell>
        </row>
        <row r="16">
          <cell r="C16">
            <v>1802023</v>
          </cell>
          <cell r="D16" t="str">
            <v>חו"ז שונות</v>
          </cell>
          <cell r="F16">
            <v>86</v>
          </cell>
        </row>
        <row r="17">
          <cell r="E17">
            <v>145674.47</v>
          </cell>
          <cell r="F17">
            <v>37283.120000000003</v>
          </cell>
          <cell r="G17">
            <v>-108391.35</v>
          </cell>
        </row>
        <row r="18">
          <cell r="E18">
            <v>61146657.109999999</v>
          </cell>
          <cell r="F18">
            <v>37283.120000000003</v>
          </cell>
          <cell r="G18">
            <v>-61109373.990000002</v>
          </cell>
        </row>
        <row r="20">
          <cell r="C20">
            <v>2001001</v>
          </cell>
          <cell r="D20" t="str">
            <v>יתרתות עמיתים עד 31.12.18</v>
          </cell>
          <cell r="F20">
            <v>2032175.76</v>
          </cell>
        </row>
        <row r="21">
          <cell r="C21">
            <v>2001011</v>
          </cell>
          <cell r="D21" t="str">
            <v>יתרת פתיחה - הפקדות עמיתים מ 2019</v>
          </cell>
          <cell r="F21">
            <v>15745095.300000001</v>
          </cell>
        </row>
        <row r="22">
          <cell r="C22">
            <v>2001012</v>
          </cell>
          <cell r="D22" t="str">
            <v>יתרת פתיחה העברות אל המסלול מ 2019</v>
          </cell>
          <cell r="F22">
            <v>119508042</v>
          </cell>
        </row>
        <row r="23">
          <cell r="C23">
            <v>2001013</v>
          </cell>
          <cell r="D23" t="str">
            <v>יתרות פתיחה העברות מקופות אחרות מ 2019</v>
          </cell>
          <cell r="F23">
            <v>7099575.6900000004</v>
          </cell>
        </row>
        <row r="24">
          <cell r="C24">
            <v>2001014</v>
          </cell>
          <cell r="D24" t="str">
            <v>יתרת פתיחה משיכות מהמסלול מ 2019</v>
          </cell>
          <cell r="E24">
            <v>17684386.640000001</v>
          </cell>
        </row>
        <row r="25">
          <cell r="C25">
            <v>2001017</v>
          </cell>
          <cell r="D25" t="str">
            <v>יתרת פתיחה העברות לקופת גמל מ 2019</v>
          </cell>
          <cell r="E25">
            <v>4091576.18</v>
          </cell>
        </row>
        <row r="26">
          <cell r="C26">
            <v>2001018</v>
          </cell>
          <cell r="D26" t="str">
            <v>יתרת פתיחה העברות למסלול אחר מ 2019</v>
          </cell>
          <cell r="E26">
            <v>69444622</v>
          </cell>
        </row>
        <row r="27">
          <cell r="C27">
            <v>2001019</v>
          </cell>
          <cell r="D27" t="str">
            <v>יתרות פתיחה הפקדות במעבר מ 2019</v>
          </cell>
          <cell r="F27">
            <v>126866.43</v>
          </cell>
        </row>
        <row r="28">
          <cell r="C28">
            <v>2019999</v>
          </cell>
          <cell r="D28" t="str">
            <v>רווחים צבורים יתרות פתיחה מ 2019</v>
          </cell>
          <cell r="F28">
            <v>116226.64</v>
          </cell>
        </row>
        <row r="29">
          <cell r="E29">
            <v>91220584.819999993</v>
          </cell>
          <cell r="F29">
            <v>144627981.81999999</v>
          </cell>
          <cell r="G29">
            <v>53407397</v>
          </cell>
        </row>
        <row r="31">
          <cell r="C31">
            <v>2011001</v>
          </cell>
          <cell r="D31" t="str">
            <v>הפקדות שוטפות של עמיתים</v>
          </cell>
          <cell r="F31">
            <v>42141381.280000001</v>
          </cell>
        </row>
        <row r="32">
          <cell r="C32">
            <v>2011003</v>
          </cell>
          <cell r="D32" t="str">
            <v>הפקדות במעבר</v>
          </cell>
          <cell r="F32">
            <v>38966.199999999997</v>
          </cell>
        </row>
        <row r="33">
          <cell r="E33">
            <v>0</v>
          </cell>
          <cell r="F33">
            <v>42180347.479999997</v>
          </cell>
          <cell r="G33">
            <v>42180347.479999997</v>
          </cell>
        </row>
        <row r="35">
          <cell r="C35">
            <v>2012002</v>
          </cell>
          <cell r="D35" t="str">
            <v>העברות פנימה ממסלולים אחרים בקופה</v>
          </cell>
          <cell r="F35">
            <v>40855466</v>
          </cell>
        </row>
        <row r="36">
          <cell r="C36">
            <v>2012005</v>
          </cell>
          <cell r="D36" t="str">
            <v>העברות מקופה אחרת</v>
          </cell>
          <cell r="F36">
            <v>5311448</v>
          </cell>
        </row>
        <row r="37">
          <cell r="E37">
            <v>0</v>
          </cell>
          <cell r="F37">
            <v>46166914</v>
          </cell>
          <cell r="G37">
            <v>46166914</v>
          </cell>
        </row>
        <row r="39">
          <cell r="C39">
            <v>2013001</v>
          </cell>
          <cell r="D39" t="str">
            <v>משיכות מהמסלול</v>
          </cell>
          <cell r="E39">
            <v>28769656.059999999</v>
          </cell>
        </row>
        <row r="41">
          <cell r="C41">
            <v>2014003</v>
          </cell>
          <cell r="D41" t="str">
            <v>העברות לקופת גמל</v>
          </cell>
          <cell r="E41">
            <v>4886751</v>
          </cell>
        </row>
        <row r="42">
          <cell r="C42">
            <v>2014004</v>
          </cell>
          <cell r="D42" t="str">
            <v>העברות למסלול אחר</v>
          </cell>
          <cell r="E42">
            <v>48946831</v>
          </cell>
        </row>
        <row r="43">
          <cell r="E43">
            <v>53833582</v>
          </cell>
          <cell r="F43">
            <v>0</v>
          </cell>
          <cell r="G43">
            <v>-53833582</v>
          </cell>
        </row>
        <row r="44">
          <cell r="E44">
            <v>82603238.060000002</v>
          </cell>
          <cell r="F44">
            <v>88347261.480000004</v>
          </cell>
          <cell r="G44">
            <v>5744023.4199999999</v>
          </cell>
        </row>
        <row r="45">
          <cell r="E45">
            <v>173823822.88</v>
          </cell>
          <cell r="F45">
            <v>232975243.30000001</v>
          </cell>
          <cell r="G45">
            <v>59151420.420000002</v>
          </cell>
        </row>
        <row r="47">
          <cell r="C47">
            <v>3000001</v>
          </cell>
          <cell r="D47" t="str">
            <v>חלוקת רווחי חשבון 999</v>
          </cell>
          <cell r="F47">
            <v>3693.82</v>
          </cell>
        </row>
        <row r="49">
          <cell r="C49">
            <v>3001001</v>
          </cell>
          <cell r="D49" t="str">
            <v>הכנסות ממזומנים ומשווי מזומנים</v>
          </cell>
          <cell r="F49">
            <v>2374210.86</v>
          </cell>
        </row>
        <row r="50">
          <cell r="E50">
            <v>0</v>
          </cell>
          <cell r="F50">
            <v>2377904.6800000002</v>
          </cell>
          <cell r="G50">
            <v>2377904.6800000002</v>
          </cell>
        </row>
        <row r="52">
          <cell r="C52">
            <v>3021011</v>
          </cell>
          <cell r="D52" t="str">
            <v>הוצאות דמי ניהול מיתרת נכסים</v>
          </cell>
          <cell r="E52">
            <v>419951.11</v>
          </cell>
        </row>
        <row r="53">
          <cell r="E53">
            <v>419951.11</v>
          </cell>
          <cell r="F53">
            <v>2377904.6800000002</v>
          </cell>
          <cell r="G53">
            <v>1957953.57</v>
          </cell>
        </row>
        <row r="54">
          <cell r="E54">
            <v>235390431.09999999</v>
          </cell>
          <cell r="F54">
            <v>235390431.09999999</v>
          </cell>
          <cell r="G54">
            <v>0</v>
          </cell>
        </row>
        <row r="55">
          <cell r="E55">
            <v>235390431.09999999</v>
          </cell>
          <cell r="F55">
            <v>235390431.09999999</v>
          </cell>
          <cell r="G55">
            <v>0</v>
          </cell>
        </row>
      </sheetData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G2" t="str">
            <v>26/05/2024 10:33:19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191983240.00999999</v>
          </cell>
        </row>
        <row r="7">
          <cell r="C7">
            <v>1001002</v>
          </cell>
          <cell r="D7" t="str">
            <v>עו"ש לאומי</v>
          </cell>
          <cell r="F7">
            <v>0.01</v>
          </cell>
        </row>
        <row r="8">
          <cell r="C8">
            <v>1001003</v>
          </cell>
          <cell r="D8" t="str">
            <v>עו"ש מזרחי</v>
          </cell>
          <cell r="E8">
            <v>9862272.1099999994</v>
          </cell>
        </row>
        <row r="9">
          <cell r="E9">
            <v>201845512.12</v>
          </cell>
          <cell r="F9">
            <v>0.01</v>
          </cell>
          <cell r="G9">
            <v>-201845512.11000001</v>
          </cell>
        </row>
        <row r="11">
          <cell r="C11">
            <v>1002001</v>
          </cell>
          <cell r="D11" t="str">
            <v>עו"ש דולרי</v>
          </cell>
          <cell r="E11">
            <v>129786255.93000001</v>
          </cell>
        </row>
        <row r="12">
          <cell r="C12">
            <v>1002002</v>
          </cell>
          <cell r="D12" t="str">
            <v>לישט</v>
          </cell>
          <cell r="E12">
            <v>548728.13</v>
          </cell>
        </row>
        <row r="13">
          <cell r="C13">
            <v>1002003</v>
          </cell>
          <cell r="D13" t="str">
            <v>אירו</v>
          </cell>
          <cell r="E13">
            <v>20957603.07</v>
          </cell>
        </row>
        <row r="14">
          <cell r="C14">
            <v>1002005</v>
          </cell>
          <cell r="D14" t="str">
            <v>דולר קנדי</v>
          </cell>
          <cell r="E14">
            <v>639879.15</v>
          </cell>
        </row>
        <row r="15">
          <cell r="C15">
            <v>1002006</v>
          </cell>
          <cell r="D15" t="str">
            <v>דולר אוסטרלי</v>
          </cell>
          <cell r="E15">
            <v>1597288.39</v>
          </cell>
        </row>
        <row r="16">
          <cell r="C16">
            <v>1002007</v>
          </cell>
          <cell r="D16" t="str">
            <v>יין</v>
          </cell>
          <cell r="E16">
            <v>6228747.9000000004</v>
          </cell>
        </row>
        <row r="17">
          <cell r="C17">
            <v>1002008</v>
          </cell>
          <cell r="D17" t="str">
            <v>דולר הונג קונג</v>
          </cell>
          <cell r="E17">
            <v>2116.4499999999998</v>
          </cell>
        </row>
        <row r="18">
          <cell r="C18">
            <v>1002009</v>
          </cell>
          <cell r="D18" t="str">
            <v>פרנק שוויצרי</v>
          </cell>
          <cell r="E18">
            <v>19719.900000000001</v>
          </cell>
        </row>
        <row r="19">
          <cell r="C19">
            <v>1002010</v>
          </cell>
          <cell r="D19" t="str">
            <v>כתר דני</v>
          </cell>
          <cell r="E19">
            <v>374855.63</v>
          </cell>
        </row>
        <row r="20">
          <cell r="C20">
            <v>1002011</v>
          </cell>
          <cell r="D20" t="str">
            <v>דולר סינגפורי</v>
          </cell>
          <cell r="E20">
            <v>974518.79</v>
          </cell>
        </row>
        <row r="21">
          <cell r="E21">
            <v>161129713.34</v>
          </cell>
          <cell r="F21">
            <v>0</v>
          </cell>
          <cell r="G21">
            <v>-161129713.34</v>
          </cell>
        </row>
        <row r="23">
          <cell r="C23">
            <v>1003001</v>
          </cell>
          <cell r="D23" t="str">
            <v>פקמים בבנקים השונים</v>
          </cell>
          <cell r="E23">
            <v>2093583</v>
          </cell>
        </row>
        <row r="24">
          <cell r="E24">
            <v>365068808.45999998</v>
          </cell>
          <cell r="F24">
            <v>0.01</v>
          </cell>
          <cell r="G24">
            <v>-365068808.44999999</v>
          </cell>
        </row>
        <row r="26">
          <cell r="C26">
            <v>1001098</v>
          </cell>
          <cell r="D26" t="str">
            <v>ריבית לקבל מט"ח</v>
          </cell>
          <cell r="E26">
            <v>349269.4</v>
          </cell>
        </row>
        <row r="27">
          <cell r="C27">
            <v>1001099</v>
          </cell>
          <cell r="D27" t="str">
            <v>ריבית לקבל ש"ח</v>
          </cell>
          <cell r="E27">
            <v>1983487.96</v>
          </cell>
        </row>
        <row r="28">
          <cell r="C28">
            <v>1101001</v>
          </cell>
          <cell r="D28" t="str">
            <v>חייבים ריבית לקבל בלי קרן</v>
          </cell>
          <cell r="E28">
            <v>23771</v>
          </cell>
        </row>
        <row r="29">
          <cell r="C29">
            <v>1101002</v>
          </cell>
          <cell r="D29" t="str">
            <v>חייבים דיבידנד לקבל</v>
          </cell>
          <cell r="E29">
            <v>468641</v>
          </cell>
        </row>
        <row r="30">
          <cell r="E30">
            <v>2825169.36</v>
          </cell>
          <cell r="F30">
            <v>0</v>
          </cell>
          <cell r="G30">
            <v>-2825169.36</v>
          </cell>
        </row>
        <row r="32">
          <cell r="C32">
            <v>1201001</v>
          </cell>
          <cell r="D32" t="str">
            <v>מק"מ נירות ערך סחירים</v>
          </cell>
          <cell r="E32">
            <v>407975291</v>
          </cell>
        </row>
        <row r="33">
          <cell r="C33">
            <v>1201002</v>
          </cell>
          <cell r="D33" t="str">
            <v>אג"ח ממשלתי (סחיר)</v>
          </cell>
          <cell r="E33">
            <v>280367314</v>
          </cell>
        </row>
        <row r="34">
          <cell r="E34">
            <v>688342605</v>
          </cell>
          <cell r="F34">
            <v>0</v>
          </cell>
          <cell r="G34">
            <v>-688342605</v>
          </cell>
        </row>
        <row r="36">
          <cell r="C36">
            <v>1202001</v>
          </cell>
          <cell r="D36" t="str">
            <v>אג"ח קונצרני סחיר שאינן ניתנות להמרה</v>
          </cell>
          <cell r="E36">
            <v>69108750.890000001</v>
          </cell>
        </row>
        <row r="37">
          <cell r="C37">
            <v>1202002</v>
          </cell>
          <cell r="D37" t="str">
            <v>אג"ח קונצרני סחיר ניתנות להמרה</v>
          </cell>
          <cell r="E37">
            <v>1726007</v>
          </cell>
        </row>
        <row r="38">
          <cell r="E38">
            <v>70834757.890000001</v>
          </cell>
          <cell r="F38">
            <v>0</v>
          </cell>
          <cell r="G38">
            <v>-70834757.890000001</v>
          </cell>
        </row>
        <row r="39">
          <cell r="E39">
            <v>759177362.88999999</v>
          </cell>
          <cell r="F39">
            <v>0</v>
          </cell>
          <cell r="G39">
            <v>-759177362.88999999</v>
          </cell>
        </row>
        <row r="41">
          <cell r="C41">
            <v>1300002</v>
          </cell>
          <cell r="D41" t="str">
            <v>תעודות חוב לא סחירות</v>
          </cell>
          <cell r="E41">
            <v>25863361</v>
          </cell>
        </row>
        <row r="43">
          <cell r="C43">
            <v>1301001</v>
          </cell>
          <cell r="D43" t="str">
            <v>אג"ח קונצרני לא סחיר שאינן ניתנות להמרה</v>
          </cell>
          <cell r="E43">
            <v>3499465</v>
          </cell>
        </row>
        <row r="45">
          <cell r="C45">
            <v>1303001</v>
          </cell>
          <cell r="D45" t="str">
            <v>פקדונות בבנקים</v>
          </cell>
          <cell r="E45">
            <v>139854030</v>
          </cell>
        </row>
        <row r="47">
          <cell r="C47">
            <v>1304001</v>
          </cell>
          <cell r="D47" t="str">
            <v>הלוואות לאחרים</v>
          </cell>
          <cell r="E47">
            <v>5497936</v>
          </cell>
        </row>
        <row r="48">
          <cell r="C48">
            <v>1304002</v>
          </cell>
          <cell r="D48" t="str">
            <v>הלוואות לעמיתים</v>
          </cell>
          <cell r="E48">
            <v>6800180.1200000001</v>
          </cell>
        </row>
        <row r="49">
          <cell r="C49">
            <v>1304003</v>
          </cell>
          <cell r="D49" t="str">
            <v>הלוואות לעמיתים בפיגור</v>
          </cell>
          <cell r="E49">
            <v>2686.88</v>
          </cell>
        </row>
        <row r="50">
          <cell r="E50">
            <v>12300803</v>
          </cell>
          <cell r="F50">
            <v>0</v>
          </cell>
          <cell r="G50">
            <v>-12300803</v>
          </cell>
        </row>
        <row r="51">
          <cell r="E51">
            <v>181517659</v>
          </cell>
          <cell r="F51">
            <v>0</v>
          </cell>
          <cell r="G51">
            <v>-181517659</v>
          </cell>
        </row>
        <row r="53">
          <cell r="C53">
            <v>1401001</v>
          </cell>
          <cell r="D53" t="str">
            <v>מניות סחירות</v>
          </cell>
          <cell r="E53">
            <v>605961168</v>
          </cell>
        </row>
        <row r="54">
          <cell r="C54">
            <v>1401002</v>
          </cell>
          <cell r="D54" t="str">
            <v>מניות לא סחירות</v>
          </cell>
          <cell r="E54">
            <v>78069745</v>
          </cell>
        </row>
        <row r="55">
          <cell r="E55">
            <v>684030913</v>
          </cell>
          <cell r="F55">
            <v>0</v>
          </cell>
          <cell r="G55">
            <v>-684030913</v>
          </cell>
        </row>
        <row r="57">
          <cell r="C57">
            <v>1502001</v>
          </cell>
          <cell r="D57" t="str">
            <v>קרנות נאמנות סחירות</v>
          </cell>
          <cell r="E57">
            <v>3935420</v>
          </cell>
        </row>
        <row r="59">
          <cell r="C59">
            <v>1503001</v>
          </cell>
          <cell r="D59" t="str">
            <v>חוזים עתידיים סחירים</v>
          </cell>
          <cell r="E59">
            <v>41124821</v>
          </cell>
        </row>
        <row r="61">
          <cell r="C61">
            <v>1504001</v>
          </cell>
          <cell r="D61" t="str">
            <v>מוצרים מובנים סחירים</v>
          </cell>
          <cell r="E61">
            <v>6646334</v>
          </cell>
        </row>
        <row r="63">
          <cell r="C63">
            <v>1505002</v>
          </cell>
          <cell r="D63" t="str">
            <v>וורנטס סחיר</v>
          </cell>
          <cell r="E63">
            <v>687944</v>
          </cell>
        </row>
        <row r="64">
          <cell r="E64">
            <v>52394519</v>
          </cell>
          <cell r="F64">
            <v>0</v>
          </cell>
          <cell r="G64">
            <v>-52394519</v>
          </cell>
        </row>
        <row r="66">
          <cell r="C66">
            <v>1511001</v>
          </cell>
          <cell r="D66" t="str">
            <v>קרנות השקעה וקרנות הון סיכון לא סחירות</v>
          </cell>
          <cell r="E66">
            <v>111448430</v>
          </cell>
        </row>
        <row r="68">
          <cell r="C68">
            <v>1513002</v>
          </cell>
          <cell r="D68" t="str">
            <v>נכסים אחרים עסקאות פורוורד לא סחיר</v>
          </cell>
          <cell r="E68">
            <v>786817</v>
          </cell>
        </row>
        <row r="70">
          <cell r="C70">
            <v>1516002</v>
          </cell>
          <cell r="D70" t="str">
            <v>וורנט לא סחיר</v>
          </cell>
          <cell r="E70">
            <v>12697653</v>
          </cell>
        </row>
        <row r="71">
          <cell r="E71">
            <v>124932900</v>
          </cell>
          <cell r="F71">
            <v>0</v>
          </cell>
          <cell r="G71">
            <v>-124932900</v>
          </cell>
        </row>
        <row r="73">
          <cell r="C73">
            <v>1599000</v>
          </cell>
          <cell r="D73" t="str">
            <v>נדל"ן</v>
          </cell>
          <cell r="E73">
            <v>3031358</v>
          </cell>
        </row>
        <row r="74">
          <cell r="E74">
            <v>180358777</v>
          </cell>
          <cell r="F74">
            <v>0</v>
          </cell>
          <cell r="G74">
            <v>-180358777</v>
          </cell>
        </row>
        <row r="76">
          <cell r="C76">
            <v>1802004</v>
          </cell>
          <cell r="D76" t="str">
            <v>חו"ז בין מסלולים</v>
          </cell>
          <cell r="E76">
            <v>143580.88</v>
          </cell>
        </row>
        <row r="77">
          <cell r="C77">
            <v>1802011</v>
          </cell>
          <cell r="D77" t="str">
            <v>חו"ז חברה מנהלת בגין פעולות רטרו</v>
          </cell>
          <cell r="E77">
            <v>53982.6</v>
          </cell>
        </row>
        <row r="78">
          <cell r="C78">
            <v>1802012</v>
          </cell>
          <cell r="D78" t="str">
            <v>חו"ז חברה מנהלת בגין פעולות איזון</v>
          </cell>
          <cell r="F78">
            <v>9285432.5600000005</v>
          </cell>
        </row>
        <row r="79">
          <cell r="C79">
            <v>1802021</v>
          </cell>
          <cell r="D79" t="str">
            <v>חו"ז חברה מנהלת בגין דמי ניהול מצבירה</v>
          </cell>
          <cell r="F79">
            <v>1349845.75</v>
          </cell>
        </row>
        <row r="80">
          <cell r="C80">
            <v>1803003</v>
          </cell>
          <cell r="D80" t="str">
            <v>חייבים לקבל בגין ניירות ערך</v>
          </cell>
          <cell r="E80">
            <v>620800.68999999994</v>
          </cell>
        </row>
        <row r="81">
          <cell r="E81">
            <v>818364.17</v>
          </cell>
          <cell r="F81">
            <v>10635278.310000001</v>
          </cell>
          <cell r="G81">
            <v>9816914.1400000006</v>
          </cell>
        </row>
        <row r="83">
          <cell r="C83">
            <v>1802030</v>
          </cell>
          <cell r="D83" t="str">
            <v>מס הכנסה ניירות ערך</v>
          </cell>
          <cell r="E83">
            <v>1160.8699999999999</v>
          </cell>
        </row>
        <row r="84">
          <cell r="E84">
            <v>819525.04</v>
          </cell>
          <cell r="F84">
            <v>10635278.310000001</v>
          </cell>
          <cell r="G84">
            <v>9815753.2699999996</v>
          </cell>
        </row>
        <row r="85">
          <cell r="E85">
            <v>2173798214.75</v>
          </cell>
          <cell r="F85">
            <v>10635278.32</v>
          </cell>
          <cell r="G85">
            <v>-2163162936.4299998</v>
          </cell>
        </row>
        <row r="87">
          <cell r="C87">
            <v>2001001</v>
          </cell>
          <cell r="D87" t="str">
            <v>יתות עמיתים עד 31.12.18</v>
          </cell>
          <cell r="F87">
            <v>145900</v>
          </cell>
        </row>
        <row r="88">
          <cell r="C88">
            <v>2001011</v>
          </cell>
          <cell r="D88" t="str">
            <v>יתרת פתיחה - הפקדות עמיתים מ 2019</v>
          </cell>
          <cell r="F88">
            <v>1783345821.1700001</v>
          </cell>
        </row>
        <row r="89">
          <cell r="C89">
            <v>2001012</v>
          </cell>
          <cell r="D89" t="str">
            <v>יתרת פתיחה העברות אל המסלול מ 2019</v>
          </cell>
          <cell r="F89">
            <v>287314256</v>
          </cell>
        </row>
        <row r="90">
          <cell r="C90">
            <v>2001013</v>
          </cell>
          <cell r="D90" t="str">
            <v>יתרות פתיחה- העברות מקופות אחרות מ 2019</v>
          </cell>
          <cell r="F90">
            <v>787207339.94000006</v>
          </cell>
        </row>
        <row r="91">
          <cell r="C91">
            <v>2001014</v>
          </cell>
          <cell r="D91" t="str">
            <v>יתרת פתיחה משיכות מהמסלול מ 2019</v>
          </cell>
          <cell r="E91">
            <v>252240978.38999999</v>
          </cell>
        </row>
        <row r="92">
          <cell r="C92">
            <v>2001017</v>
          </cell>
          <cell r="D92" t="str">
            <v>יתרת פתיחה - העברות לקופת גמל מ 2019</v>
          </cell>
          <cell r="E92">
            <v>63175774.549999997</v>
          </cell>
        </row>
        <row r="93">
          <cell r="C93">
            <v>2001018</v>
          </cell>
          <cell r="D93" t="str">
            <v>יתרות פתיחה העברות למסלול אחר מ 2019</v>
          </cell>
          <cell r="E93">
            <v>376051881</v>
          </cell>
        </row>
        <row r="94">
          <cell r="C94">
            <v>2001019</v>
          </cell>
          <cell r="D94" t="str">
            <v>יתרות פתיחה הפקדות במעבר מ 2019</v>
          </cell>
          <cell r="E94">
            <v>3923546.84</v>
          </cell>
        </row>
        <row r="95">
          <cell r="C95">
            <v>2001023</v>
          </cell>
          <cell r="D95" t="str">
            <v>יתרות פתיחה-חו"ז פעולות איזון</v>
          </cell>
          <cell r="F95">
            <v>3317938.09</v>
          </cell>
        </row>
        <row r="96">
          <cell r="C96">
            <v>2019999</v>
          </cell>
          <cell r="D96" t="str">
            <v>רווחים צבורים - יתרות פתיחה מ 2019</v>
          </cell>
          <cell r="E96">
            <v>120080996.40000001</v>
          </cell>
        </row>
        <row r="97">
          <cell r="E97">
            <v>815473177.17999995</v>
          </cell>
          <cell r="F97">
            <v>2861331255.1999998</v>
          </cell>
          <cell r="G97">
            <v>2045858078.02</v>
          </cell>
        </row>
        <row r="99">
          <cell r="C99">
            <v>2011001</v>
          </cell>
          <cell r="D99" t="str">
            <v>הפקדות שוטפות של עמיתים</v>
          </cell>
          <cell r="F99">
            <v>452468514</v>
          </cell>
        </row>
        <row r="100">
          <cell r="C100">
            <v>2011003</v>
          </cell>
          <cell r="D100" t="str">
            <v>הפקדות במעבר</v>
          </cell>
          <cell r="E100">
            <v>8734810.7899999991</v>
          </cell>
        </row>
        <row r="101">
          <cell r="E101">
            <v>8734810.7899999991</v>
          </cell>
          <cell r="F101">
            <v>452468514</v>
          </cell>
          <cell r="G101">
            <v>443733703.20999998</v>
          </cell>
        </row>
        <row r="103">
          <cell r="C103">
            <v>2012002</v>
          </cell>
          <cell r="D103" t="str">
            <v>העברות פנימה ממסלולים אחרים בקופה</v>
          </cell>
          <cell r="F103">
            <v>128096233</v>
          </cell>
        </row>
        <row r="104">
          <cell r="C104">
            <v>2012005</v>
          </cell>
          <cell r="D104" t="str">
            <v>העברות מקופה אחרת</v>
          </cell>
          <cell r="F104">
            <v>135703452</v>
          </cell>
        </row>
        <row r="105">
          <cell r="E105">
            <v>0</v>
          </cell>
          <cell r="F105">
            <v>263799685</v>
          </cell>
          <cell r="G105">
            <v>263799685</v>
          </cell>
        </row>
        <row r="107">
          <cell r="C107">
            <v>2013001</v>
          </cell>
          <cell r="D107" t="str">
            <v>משיכות מהמסלול</v>
          </cell>
          <cell r="E107">
            <v>267841601</v>
          </cell>
        </row>
        <row r="109">
          <cell r="C109">
            <v>2014003</v>
          </cell>
          <cell r="D109" t="str">
            <v>העברות לקופת גמל</v>
          </cell>
          <cell r="E109">
            <v>218063190</v>
          </cell>
        </row>
        <row r="110">
          <cell r="C110">
            <v>2014004</v>
          </cell>
          <cell r="D110" t="str">
            <v>העברות למסלול אחר</v>
          </cell>
          <cell r="E110">
            <v>359496586</v>
          </cell>
        </row>
        <row r="111">
          <cell r="E111">
            <v>577559776</v>
          </cell>
          <cell r="F111">
            <v>0</v>
          </cell>
          <cell r="G111">
            <v>-577559776</v>
          </cell>
        </row>
        <row r="112">
          <cell r="E112">
            <v>854136187.78999996</v>
          </cell>
          <cell r="F112">
            <v>716268199</v>
          </cell>
          <cell r="G112">
            <v>-137867988.78999999</v>
          </cell>
        </row>
        <row r="113">
          <cell r="E113">
            <v>1669609364.97</v>
          </cell>
          <cell r="F113">
            <v>3577599454.1999998</v>
          </cell>
          <cell r="G113">
            <v>1907990089.23</v>
          </cell>
        </row>
        <row r="115">
          <cell r="C115">
            <v>3000001</v>
          </cell>
          <cell r="D115" t="str">
            <v>חלוקת רווחי חשבון 999</v>
          </cell>
          <cell r="F115">
            <v>176805.76000000001</v>
          </cell>
        </row>
        <row r="117">
          <cell r="C117">
            <v>3001001</v>
          </cell>
          <cell r="D117" t="str">
            <v>הכנסות ממזומנים ומשווי מזומנים</v>
          </cell>
          <cell r="F117">
            <v>18745431.870000001</v>
          </cell>
        </row>
        <row r="119">
          <cell r="C119">
            <v>3002001</v>
          </cell>
          <cell r="D119" t="str">
            <v>הכנסות מנכסי חוב סחירים</v>
          </cell>
          <cell r="F119">
            <v>41352407.590000004</v>
          </cell>
        </row>
        <row r="121">
          <cell r="C121">
            <v>3003001</v>
          </cell>
          <cell r="D121" t="str">
            <v>הכנסות מנכסי חוב שאינם סחירים</v>
          </cell>
          <cell r="F121">
            <v>8362837.5</v>
          </cell>
        </row>
        <row r="123">
          <cell r="C123">
            <v>3004001</v>
          </cell>
          <cell r="D123" t="str">
            <v>הכנסות ממניות סחירות</v>
          </cell>
          <cell r="F123">
            <v>1089443.94</v>
          </cell>
        </row>
        <row r="124">
          <cell r="C124">
            <v>3004002</v>
          </cell>
          <cell r="D124" t="str">
            <v>הכנסות ממניות לא סחירות</v>
          </cell>
          <cell r="E124">
            <v>5203483.3899999997</v>
          </cell>
        </row>
        <row r="125">
          <cell r="E125">
            <v>5203483.3899999997</v>
          </cell>
          <cell r="F125">
            <v>1089443.94</v>
          </cell>
          <cell r="G125">
            <v>-4114039.45</v>
          </cell>
        </row>
        <row r="127">
          <cell r="C127">
            <v>3005001</v>
          </cell>
          <cell r="D127" t="str">
            <v>הכנסות מהשקעות אחרות</v>
          </cell>
          <cell r="F127">
            <v>209649260.53999999</v>
          </cell>
        </row>
        <row r="128">
          <cell r="C128">
            <v>3006001</v>
          </cell>
          <cell r="D128" t="str">
            <v>הכנסות מנדל"ן</v>
          </cell>
          <cell r="F128">
            <v>204235.85</v>
          </cell>
        </row>
        <row r="129">
          <cell r="E129">
            <v>0</v>
          </cell>
          <cell r="F129">
            <v>209853496.38999999</v>
          </cell>
          <cell r="G129">
            <v>209853496.38999999</v>
          </cell>
        </row>
        <row r="130">
          <cell r="E130">
            <v>5203483.3899999997</v>
          </cell>
          <cell r="F130">
            <v>279580423.05000001</v>
          </cell>
          <cell r="G130">
            <v>274376939.66000003</v>
          </cell>
        </row>
        <row r="132">
          <cell r="C132">
            <v>3034003</v>
          </cell>
          <cell r="D132" t="str">
            <v>YT103- הוצ' קסטודיאן מהשקעות סחירות</v>
          </cell>
          <cell r="E132">
            <v>187.03</v>
          </cell>
        </row>
        <row r="134">
          <cell r="C134">
            <v>3034006</v>
          </cell>
          <cell r="D134" t="str">
            <v>YT106- הוצ' הנובעות מהשקעה בזכויות מקרקעין</v>
          </cell>
          <cell r="E134">
            <v>15248.54</v>
          </cell>
        </row>
        <row r="135">
          <cell r="C135">
            <v>3034021</v>
          </cell>
          <cell r="D135" t="str">
            <v>YT121- הוצ' מהשקעות בניירות לא סחירים</v>
          </cell>
          <cell r="E135">
            <v>47092.959999999999</v>
          </cell>
        </row>
        <row r="136">
          <cell r="E136">
            <v>62341.5</v>
          </cell>
          <cell r="F136">
            <v>0</v>
          </cell>
          <cell r="G136">
            <v>-62341.5</v>
          </cell>
        </row>
        <row r="138">
          <cell r="C138">
            <v>3035002</v>
          </cell>
          <cell r="D138" t="str">
            <v>YT122- הוצ' מיסים</v>
          </cell>
          <cell r="E138">
            <v>471009.55</v>
          </cell>
        </row>
        <row r="140">
          <cell r="C140">
            <v>3034027</v>
          </cell>
          <cell r="D140" t="str">
            <v>YT127- דמ"נ משתנים</v>
          </cell>
          <cell r="E140">
            <v>136931.26</v>
          </cell>
        </row>
        <row r="142">
          <cell r="C142">
            <v>3033010</v>
          </cell>
          <cell r="D142" t="str">
            <v>YT108- הוצאות קרן השקעה בחו"ל</v>
          </cell>
          <cell r="E142">
            <v>1360930.64</v>
          </cell>
        </row>
        <row r="143">
          <cell r="C143">
            <v>3033011</v>
          </cell>
          <cell r="D143" t="str">
            <v>YT107-הוצ' קרנות השקעה בישראל</v>
          </cell>
          <cell r="E143">
            <v>358398.31</v>
          </cell>
        </row>
        <row r="144">
          <cell r="C144">
            <v>3033022</v>
          </cell>
          <cell r="D144" t="str">
            <v>YT112- תשלום דמי ניהול לקרנות סל זרות</v>
          </cell>
          <cell r="E144">
            <v>2282.17</v>
          </cell>
        </row>
        <row r="145">
          <cell r="E145">
            <v>1721611.12</v>
          </cell>
          <cell r="F145">
            <v>0</v>
          </cell>
          <cell r="G145">
            <v>-1721611.12</v>
          </cell>
        </row>
        <row r="146">
          <cell r="E146">
            <v>2392080.46</v>
          </cell>
          <cell r="F146">
            <v>0</v>
          </cell>
          <cell r="G146">
            <v>-2392080.46</v>
          </cell>
        </row>
        <row r="148">
          <cell r="C148">
            <v>3021011</v>
          </cell>
          <cell r="D148" t="str">
            <v>הוצאות דמי ניהול מיתרת נכסים</v>
          </cell>
          <cell r="E148">
            <v>16417077.15</v>
          </cell>
        </row>
        <row r="149">
          <cell r="C149">
            <v>3031001</v>
          </cell>
          <cell r="D149" t="str">
            <v>YT101- הוצאות קניה ומכירה בגין השקעות סחירות</v>
          </cell>
          <cell r="E149">
            <v>394934.85</v>
          </cell>
        </row>
        <row r="150">
          <cell r="E150">
            <v>24407575.850000001</v>
          </cell>
          <cell r="F150">
            <v>279580423.05000001</v>
          </cell>
          <cell r="G150">
            <v>255172847.19999999</v>
          </cell>
        </row>
        <row r="151">
          <cell r="E151">
            <v>3867815155.5700002</v>
          </cell>
          <cell r="F151">
            <v>3867815155.5700002</v>
          </cell>
          <cell r="G151">
            <v>0</v>
          </cell>
        </row>
        <row r="152">
          <cell r="E152">
            <v>3867815155.5700002</v>
          </cell>
          <cell r="F152">
            <v>3867815155.5700002</v>
          </cell>
          <cell r="G152">
            <v>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2538"/>
    </sheetNames>
    <sheetDataSet>
      <sheetData sheetId="0">
        <row r="2">
          <cell r="G2" t="str">
            <v>26/05/2024 10:35:18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401598552.02999997</v>
          </cell>
        </row>
        <row r="7">
          <cell r="C7">
            <v>1001002</v>
          </cell>
          <cell r="D7" t="str">
            <v>עו"ש לאומי</v>
          </cell>
          <cell r="E7">
            <v>0.32</v>
          </cell>
        </row>
        <row r="8">
          <cell r="C8">
            <v>1001003</v>
          </cell>
          <cell r="D8" t="str">
            <v>עוש מזרחי</v>
          </cell>
          <cell r="E8">
            <v>12600353.65</v>
          </cell>
        </row>
        <row r="9">
          <cell r="E9">
            <v>414198906</v>
          </cell>
          <cell r="F9">
            <v>0</v>
          </cell>
          <cell r="G9">
            <v>-414198906</v>
          </cell>
        </row>
        <row r="11">
          <cell r="C11">
            <v>1002001</v>
          </cell>
          <cell r="D11" t="str">
            <v>עו"ש דולרי</v>
          </cell>
          <cell r="E11">
            <v>201016689.03</v>
          </cell>
        </row>
        <row r="12">
          <cell r="C12">
            <v>1002002</v>
          </cell>
          <cell r="D12" t="str">
            <v>לישט</v>
          </cell>
          <cell r="E12">
            <v>34675.599999999999</v>
          </cell>
        </row>
        <row r="13">
          <cell r="C13">
            <v>1002003</v>
          </cell>
          <cell r="D13" t="str">
            <v>אירו</v>
          </cell>
          <cell r="E13">
            <v>23422833.199999999</v>
          </cell>
        </row>
        <row r="14">
          <cell r="C14">
            <v>1002005</v>
          </cell>
          <cell r="D14" t="str">
            <v>דולר קנדי</v>
          </cell>
          <cell r="E14">
            <v>2724786.07</v>
          </cell>
        </row>
        <row r="15">
          <cell r="C15">
            <v>1002006</v>
          </cell>
          <cell r="D15" t="str">
            <v>דולר אוסטרלי</v>
          </cell>
          <cell r="E15">
            <v>746449.12</v>
          </cell>
        </row>
        <row r="16">
          <cell r="C16">
            <v>1002007</v>
          </cell>
          <cell r="D16" t="str">
            <v>יין</v>
          </cell>
          <cell r="E16">
            <v>5168783.87</v>
          </cell>
        </row>
        <row r="17">
          <cell r="C17">
            <v>1002008</v>
          </cell>
          <cell r="D17" t="str">
            <v>דולר הונג קונג</v>
          </cell>
          <cell r="E17">
            <v>4188.93</v>
          </cell>
        </row>
        <row r="18">
          <cell r="C18">
            <v>1002009</v>
          </cell>
          <cell r="D18" t="str">
            <v>פרנק שוויצרי</v>
          </cell>
          <cell r="E18">
            <v>18605.03</v>
          </cell>
        </row>
        <row r="19">
          <cell r="C19">
            <v>1002010</v>
          </cell>
          <cell r="D19" t="str">
            <v>כתר דני</v>
          </cell>
          <cell r="E19">
            <v>74971.429999999993</v>
          </cell>
        </row>
        <row r="20">
          <cell r="C20">
            <v>1002011</v>
          </cell>
          <cell r="D20" t="str">
            <v>דולר סינגפורי</v>
          </cell>
          <cell r="E20">
            <v>764514.47</v>
          </cell>
        </row>
        <row r="21">
          <cell r="C21">
            <v>1002012</v>
          </cell>
          <cell r="D21" t="str">
            <v>זלוטי פולני</v>
          </cell>
          <cell r="E21">
            <v>0.22</v>
          </cell>
        </row>
        <row r="22">
          <cell r="E22">
            <v>233976496.97</v>
          </cell>
          <cell r="F22">
            <v>0</v>
          </cell>
          <cell r="G22">
            <v>-233976496.97</v>
          </cell>
        </row>
        <row r="24">
          <cell r="C24">
            <v>1003001</v>
          </cell>
          <cell r="D24" t="str">
            <v>פקמים בבנקים השונים</v>
          </cell>
          <cell r="E24">
            <v>37370446</v>
          </cell>
        </row>
        <row r="25">
          <cell r="E25">
            <v>685545848.97000003</v>
          </cell>
          <cell r="F25">
            <v>0</v>
          </cell>
          <cell r="G25">
            <v>-685545848.97000003</v>
          </cell>
        </row>
        <row r="27">
          <cell r="C27">
            <v>1001098</v>
          </cell>
          <cell r="D27" t="str">
            <v>ריבית לקבל מט"ח</v>
          </cell>
          <cell r="E27">
            <v>549623.18000000005</v>
          </cell>
        </row>
        <row r="28">
          <cell r="C28">
            <v>1001099</v>
          </cell>
          <cell r="D28" t="str">
            <v>ריבית לקבל ש"ח</v>
          </cell>
          <cell r="E28">
            <v>3811286.14</v>
          </cell>
        </row>
        <row r="29">
          <cell r="C29">
            <v>1101001</v>
          </cell>
          <cell r="D29" t="str">
            <v>חייבים ריבית לקבל בלי קרן</v>
          </cell>
          <cell r="E29">
            <v>541624</v>
          </cell>
        </row>
        <row r="30">
          <cell r="C30">
            <v>1101002</v>
          </cell>
          <cell r="D30" t="str">
            <v>חייבים דיבידנד לקבל</v>
          </cell>
          <cell r="E30">
            <v>280094</v>
          </cell>
        </row>
        <row r="31">
          <cell r="E31">
            <v>5182627.32</v>
          </cell>
          <cell r="F31">
            <v>0</v>
          </cell>
          <cell r="G31">
            <v>-5182627.32</v>
          </cell>
        </row>
        <row r="33">
          <cell r="C33">
            <v>1201001</v>
          </cell>
          <cell r="D33" t="str">
            <v>מק"מ נירות ערך סחירים</v>
          </cell>
          <cell r="E33">
            <v>189678458</v>
          </cell>
        </row>
        <row r="34">
          <cell r="C34">
            <v>1201002</v>
          </cell>
          <cell r="D34" t="str">
            <v>אג"ח ממשלתי (סחיר)</v>
          </cell>
          <cell r="E34">
            <v>568190749</v>
          </cell>
        </row>
        <row r="35">
          <cell r="E35">
            <v>757869207</v>
          </cell>
          <cell r="F35">
            <v>0</v>
          </cell>
          <cell r="G35">
            <v>-757869207</v>
          </cell>
        </row>
        <row r="37">
          <cell r="C37">
            <v>1202001</v>
          </cell>
          <cell r="D37" t="str">
            <v>אג"ח קונצרני סחיר שאינן ניתנות להמרה</v>
          </cell>
          <cell r="E37">
            <v>901143326</v>
          </cell>
        </row>
        <row r="38">
          <cell r="C38">
            <v>1202002</v>
          </cell>
          <cell r="D38" t="str">
            <v>אג"ח קונצרני סחיר ניתנות להמרה</v>
          </cell>
          <cell r="E38">
            <v>9984191</v>
          </cell>
        </row>
        <row r="39">
          <cell r="E39">
            <v>911127517</v>
          </cell>
          <cell r="F39">
            <v>0</v>
          </cell>
          <cell r="G39">
            <v>-911127517</v>
          </cell>
        </row>
        <row r="40">
          <cell r="E40">
            <v>1668996724</v>
          </cell>
          <cell r="F40">
            <v>0</v>
          </cell>
          <cell r="G40">
            <v>-1668996724</v>
          </cell>
        </row>
        <row r="42">
          <cell r="C42">
            <v>1300001</v>
          </cell>
          <cell r="D42" t="str">
            <v>תעודות חוב סחירות</v>
          </cell>
          <cell r="E42">
            <v>1015659</v>
          </cell>
        </row>
        <row r="43">
          <cell r="C43">
            <v>1300002</v>
          </cell>
          <cell r="D43" t="str">
            <v>תעודות חוב לא סחירות</v>
          </cell>
          <cell r="E43">
            <v>11707500</v>
          </cell>
        </row>
        <row r="44">
          <cell r="E44">
            <v>12723159</v>
          </cell>
          <cell r="F44">
            <v>0</v>
          </cell>
          <cell r="G44">
            <v>-12723159</v>
          </cell>
        </row>
        <row r="46">
          <cell r="C46">
            <v>1301001</v>
          </cell>
          <cell r="D46" t="str">
            <v>אג"ח קונצרני לא סחיר שאינן ניתנות להמרה</v>
          </cell>
          <cell r="E46">
            <v>30182150</v>
          </cell>
        </row>
        <row r="48">
          <cell r="C48">
            <v>1303001</v>
          </cell>
          <cell r="D48" t="str">
            <v>פקדונות בבנקים</v>
          </cell>
          <cell r="E48">
            <v>130917898</v>
          </cell>
        </row>
        <row r="50">
          <cell r="C50">
            <v>1304001</v>
          </cell>
          <cell r="D50" t="str">
            <v>הלוואות לאחרים</v>
          </cell>
          <cell r="E50">
            <v>148137984</v>
          </cell>
        </row>
        <row r="51">
          <cell r="C51">
            <v>1304002</v>
          </cell>
          <cell r="D51" t="str">
            <v>הלוואות לעמיתים</v>
          </cell>
          <cell r="E51">
            <v>156283824.34</v>
          </cell>
        </row>
        <row r="52">
          <cell r="C52">
            <v>1304003</v>
          </cell>
          <cell r="D52" t="str">
            <v>הלוואות לעמיתים בפיגור</v>
          </cell>
          <cell r="E52">
            <v>31584.66</v>
          </cell>
        </row>
        <row r="53">
          <cell r="E53">
            <v>304453393</v>
          </cell>
          <cell r="F53">
            <v>0</v>
          </cell>
          <cell r="G53">
            <v>-304453393</v>
          </cell>
        </row>
        <row r="54">
          <cell r="E54">
            <v>478276600</v>
          </cell>
          <cell r="F54">
            <v>0</v>
          </cell>
          <cell r="G54">
            <v>-478276600</v>
          </cell>
        </row>
        <row r="56">
          <cell r="C56">
            <v>1401001</v>
          </cell>
          <cell r="D56" t="str">
            <v>מניות סחירות</v>
          </cell>
          <cell r="E56">
            <v>461775026</v>
          </cell>
        </row>
        <row r="57">
          <cell r="C57">
            <v>1401002</v>
          </cell>
          <cell r="D57" t="str">
            <v>מניות לא סחירות</v>
          </cell>
          <cell r="E57">
            <v>55389507</v>
          </cell>
        </row>
        <row r="58">
          <cell r="E58">
            <v>517164533</v>
          </cell>
          <cell r="F58">
            <v>0</v>
          </cell>
          <cell r="G58">
            <v>-517164533</v>
          </cell>
        </row>
        <row r="60">
          <cell r="C60">
            <v>1502001</v>
          </cell>
          <cell r="D60" t="str">
            <v>קרנות נאמנות סחירות</v>
          </cell>
          <cell r="E60">
            <v>16241875</v>
          </cell>
        </row>
        <row r="62">
          <cell r="C62">
            <v>1503001</v>
          </cell>
          <cell r="D62" t="str">
            <v>חוזים עתידיים סחירים</v>
          </cell>
          <cell r="E62">
            <v>34582618</v>
          </cell>
        </row>
        <row r="64">
          <cell r="C64">
            <v>1504001</v>
          </cell>
          <cell r="D64" t="str">
            <v>מוצרים מובנים סחירים</v>
          </cell>
          <cell r="E64">
            <v>11775867</v>
          </cell>
        </row>
        <row r="66">
          <cell r="C66">
            <v>1505002</v>
          </cell>
          <cell r="D66" t="str">
            <v>וורנטס סחיר</v>
          </cell>
          <cell r="E66">
            <v>423730</v>
          </cell>
        </row>
        <row r="67">
          <cell r="E67">
            <v>63024090</v>
          </cell>
          <cell r="F67">
            <v>0</v>
          </cell>
          <cell r="G67">
            <v>-63024090</v>
          </cell>
        </row>
        <row r="69">
          <cell r="C69">
            <v>1511001</v>
          </cell>
          <cell r="D69" t="str">
            <v>קרנות השקעה וקרנות הון סיכון לא סחירות</v>
          </cell>
          <cell r="E69">
            <v>222171636</v>
          </cell>
        </row>
        <row r="71">
          <cell r="C71">
            <v>1513002</v>
          </cell>
          <cell r="D71" t="str">
            <v>נכסים אחרים עסקאות פורוורד לא סחיר</v>
          </cell>
          <cell r="F71">
            <v>1845081</v>
          </cell>
        </row>
        <row r="73">
          <cell r="C73">
            <v>1515001</v>
          </cell>
          <cell r="D73" t="str">
            <v>מכשירים מובנים אג"ח לא סחיר</v>
          </cell>
          <cell r="E73">
            <v>3512496</v>
          </cell>
        </row>
        <row r="75">
          <cell r="C75">
            <v>1516002</v>
          </cell>
          <cell r="D75" t="str">
            <v>וורנט לא סחיר</v>
          </cell>
          <cell r="E75">
            <v>13318719</v>
          </cell>
        </row>
        <row r="76">
          <cell r="E76">
            <v>239002851</v>
          </cell>
          <cell r="F76">
            <v>1845081</v>
          </cell>
          <cell r="G76">
            <v>-237157770</v>
          </cell>
        </row>
        <row r="78">
          <cell r="C78">
            <v>1599000</v>
          </cell>
          <cell r="D78" t="str">
            <v>נדל"ן</v>
          </cell>
          <cell r="E78">
            <v>39633838</v>
          </cell>
        </row>
        <row r="79">
          <cell r="E79">
            <v>341660779</v>
          </cell>
          <cell r="F79">
            <v>1845081</v>
          </cell>
          <cell r="G79">
            <v>-339815698</v>
          </cell>
        </row>
        <row r="81">
          <cell r="C81">
            <v>1802004</v>
          </cell>
          <cell r="D81" t="str">
            <v>חו"ז בין מסלולים</v>
          </cell>
          <cell r="E81">
            <v>194762.03</v>
          </cell>
        </row>
        <row r="82">
          <cell r="C82">
            <v>1802011</v>
          </cell>
          <cell r="D82" t="str">
            <v>חו"ז חברה מנהלת בגין פעולות רטרו</v>
          </cell>
          <cell r="E82">
            <v>60510.69</v>
          </cell>
        </row>
        <row r="83">
          <cell r="C83">
            <v>1802012</v>
          </cell>
          <cell r="D83" t="str">
            <v>חו"ז חברה מנהלת בגין פעולות איזון</v>
          </cell>
          <cell r="F83">
            <v>13042292.99</v>
          </cell>
        </row>
        <row r="84">
          <cell r="C84">
            <v>1802013</v>
          </cell>
          <cell r="D84" t="str">
            <v>חו"ז פיצוי עמיתים</v>
          </cell>
          <cell r="F84">
            <v>9.4499999999999993</v>
          </cell>
        </row>
        <row r="85">
          <cell r="C85">
            <v>1802021</v>
          </cell>
          <cell r="D85" t="str">
            <v>חו"ז חברה מנהלת בגין דמי ניהול מצבירה</v>
          </cell>
          <cell r="F85">
            <v>2278787.4500000002</v>
          </cell>
        </row>
        <row r="86">
          <cell r="C86">
            <v>1802023</v>
          </cell>
          <cell r="D86" t="str">
            <v>חו"ז שונות</v>
          </cell>
          <cell r="F86">
            <v>423797.6</v>
          </cell>
        </row>
        <row r="87">
          <cell r="C87">
            <v>1803003</v>
          </cell>
          <cell r="D87" t="str">
            <v>חייבים לקבל בגין ניירות ערך</v>
          </cell>
          <cell r="F87">
            <v>22263.51</v>
          </cell>
        </row>
        <row r="88">
          <cell r="E88">
            <v>255272.72</v>
          </cell>
          <cell r="F88">
            <v>15767151</v>
          </cell>
          <cell r="G88">
            <v>15511878.279999999</v>
          </cell>
        </row>
        <row r="90">
          <cell r="C90">
            <v>1802030</v>
          </cell>
          <cell r="D90" t="str">
            <v>מס הכנסה ניירות ערך</v>
          </cell>
          <cell r="E90">
            <v>5236.8599999999997</v>
          </cell>
        </row>
        <row r="91">
          <cell r="E91">
            <v>260509.58</v>
          </cell>
          <cell r="F91">
            <v>15767151</v>
          </cell>
          <cell r="G91">
            <v>15506641.42</v>
          </cell>
        </row>
        <row r="92">
          <cell r="E92">
            <v>3697087621.8699999</v>
          </cell>
          <cell r="F92">
            <v>17612232</v>
          </cell>
          <cell r="G92">
            <v>-3679475389.8699999</v>
          </cell>
        </row>
        <row r="94">
          <cell r="C94">
            <v>2001001</v>
          </cell>
          <cell r="D94" t="str">
            <v>יתרת פתיחה עמיתים</v>
          </cell>
          <cell r="F94">
            <v>81500</v>
          </cell>
        </row>
        <row r="95">
          <cell r="C95">
            <v>2001011</v>
          </cell>
          <cell r="D95" t="str">
            <v>יתרת פתיחה - הפקדות עמיתים מ 2019</v>
          </cell>
          <cell r="F95">
            <v>2258401047</v>
          </cell>
        </row>
        <row r="96">
          <cell r="C96">
            <v>2001012</v>
          </cell>
          <cell r="D96" t="str">
            <v>יתרות פתיחה- העברות אל המסלול 2019</v>
          </cell>
          <cell r="F96">
            <v>302739121</v>
          </cell>
        </row>
        <row r="97">
          <cell r="C97">
            <v>2001013</v>
          </cell>
          <cell r="D97" t="str">
            <v>יתרת פתיחה העברות מקופות אחרות מ 2019</v>
          </cell>
          <cell r="F97">
            <v>1302142727.1500001</v>
          </cell>
        </row>
        <row r="98">
          <cell r="C98">
            <v>2001014</v>
          </cell>
          <cell r="D98" t="str">
            <v>יתרות פתיחה משיכות מהמסלול מ 2019</v>
          </cell>
          <cell r="E98">
            <v>305147908.89999998</v>
          </cell>
        </row>
        <row r="99">
          <cell r="C99">
            <v>2001017</v>
          </cell>
          <cell r="D99" t="str">
            <v>יתרות פתיחה העברות לקופות גמל מ 2019</v>
          </cell>
          <cell r="E99">
            <v>51175574.460000001</v>
          </cell>
        </row>
        <row r="100">
          <cell r="C100">
            <v>2001018</v>
          </cell>
          <cell r="D100" t="str">
            <v>יתרת פתיחה העברות למסלול אחר מ 2019</v>
          </cell>
          <cell r="E100">
            <v>320717886</v>
          </cell>
        </row>
        <row r="101">
          <cell r="C101">
            <v>2001019</v>
          </cell>
          <cell r="D101" t="str">
            <v>יתרות פתיחה הפקדות במעבר מ 2019</v>
          </cell>
          <cell r="E101">
            <v>1116534.6299999999</v>
          </cell>
        </row>
        <row r="102">
          <cell r="C102">
            <v>2001023</v>
          </cell>
          <cell r="D102" t="str">
            <v>יתרות פתיחה-חו"ז פעולות איזון</v>
          </cell>
          <cell r="F102">
            <v>971328.9</v>
          </cell>
        </row>
        <row r="103">
          <cell r="C103">
            <v>2019999</v>
          </cell>
          <cell r="D103" t="str">
            <v>רווחים צבורים מיתרת פתיחה מ 2019</v>
          </cell>
          <cell r="E103">
            <v>47611307.859999999</v>
          </cell>
        </row>
        <row r="104">
          <cell r="E104">
            <v>725769211.85000002</v>
          </cell>
          <cell r="F104">
            <v>3864335724.0500002</v>
          </cell>
          <cell r="G104">
            <v>3138566512.1999998</v>
          </cell>
        </row>
        <row r="106">
          <cell r="C106">
            <v>2011001</v>
          </cell>
          <cell r="D106" t="str">
            <v>הפקדות שוטפות של עמיתים</v>
          </cell>
          <cell r="F106">
            <v>714172225</v>
          </cell>
        </row>
        <row r="107">
          <cell r="C107">
            <v>2011003</v>
          </cell>
          <cell r="D107" t="str">
            <v>הפקדות במעבר</v>
          </cell>
          <cell r="E107">
            <v>12090623.119999999</v>
          </cell>
        </row>
        <row r="108">
          <cell r="E108">
            <v>12090623.119999999</v>
          </cell>
          <cell r="F108">
            <v>714172225</v>
          </cell>
          <cell r="G108">
            <v>702081601.88</v>
          </cell>
        </row>
        <row r="110">
          <cell r="C110">
            <v>2012002</v>
          </cell>
          <cell r="D110" t="str">
            <v>העברות פנימה ממסלולים אחרים בקופה</v>
          </cell>
          <cell r="F110">
            <v>113027764</v>
          </cell>
        </row>
        <row r="111">
          <cell r="C111">
            <v>2012005</v>
          </cell>
          <cell r="D111" t="str">
            <v>העברות מקופה אחרת</v>
          </cell>
          <cell r="F111">
            <v>403305086</v>
          </cell>
        </row>
        <row r="112">
          <cell r="E112">
            <v>0</v>
          </cell>
          <cell r="F112">
            <v>516332850</v>
          </cell>
          <cell r="G112">
            <v>516332850</v>
          </cell>
        </row>
        <row r="114">
          <cell r="C114">
            <v>2013001</v>
          </cell>
          <cell r="D114" t="str">
            <v>משיכות מהמסלול</v>
          </cell>
          <cell r="E114">
            <v>429191706</v>
          </cell>
        </row>
        <row r="116">
          <cell r="C116">
            <v>2014003</v>
          </cell>
          <cell r="D116" t="str">
            <v>העברות לקופת גמל</v>
          </cell>
          <cell r="E116">
            <v>193048231</v>
          </cell>
        </row>
        <row r="117">
          <cell r="C117">
            <v>2014004</v>
          </cell>
          <cell r="D117" t="str">
            <v>העברות למסלול אחר</v>
          </cell>
          <cell r="E117">
            <v>340203399</v>
          </cell>
        </row>
        <row r="118">
          <cell r="E118">
            <v>533251630</v>
          </cell>
          <cell r="F118">
            <v>0</v>
          </cell>
          <cell r="G118">
            <v>-533251630</v>
          </cell>
        </row>
        <row r="119">
          <cell r="E119">
            <v>974533959.12</v>
          </cell>
          <cell r="F119">
            <v>1230505075</v>
          </cell>
          <cell r="G119">
            <v>255971115.88</v>
          </cell>
        </row>
        <row r="120">
          <cell r="E120">
            <v>1700303170.97</v>
          </cell>
          <cell r="F120">
            <v>5094840799.0500002</v>
          </cell>
          <cell r="G120">
            <v>3394537628.0799999</v>
          </cell>
        </row>
        <row r="122">
          <cell r="C122">
            <v>3000001</v>
          </cell>
          <cell r="D122" t="str">
            <v>חלוקת רווחי חשבון 999</v>
          </cell>
          <cell r="F122">
            <v>295475.38</v>
          </cell>
        </row>
        <row r="124">
          <cell r="C124">
            <v>3001001</v>
          </cell>
          <cell r="D124" t="str">
            <v>הכנסות ממזומנים ומשווי מזומנים</v>
          </cell>
          <cell r="F124">
            <v>19060907.5</v>
          </cell>
        </row>
        <row r="126">
          <cell r="C126">
            <v>3002001</v>
          </cell>
          <cell r="D126" t="str">
            <v>הכנסות מנכסי חוב סחירים</v>
          </cell>
          <cell r="F126">
            <v>107879139.14</v>
          </cell>
        </row>
        <row r="128">
          <cell r="C128">
            <v>3003001</v>
          </cell>
          <cell r="D128" t="str">
            <v>הכנסות מנכסי חוב שאינם סחירים</v>
          </cell>
          <cell r="F128">
            <v>25989508.559999999</v>
          </cell>
        </row>
        <row r="130">
          <cell r="C130">
            <v>3004001</v>
          </cell>
          <cell r="D130" t="str">
            <v>הכנסות ממניות סחירות</v>
          </cell>
          <cell r="F130">
            <v>5289648.3899999997</v>
          </cell>
        </row>
        <row r="131">
          <cell r="C131">
            <v>3004002</v>
          </cell>
          <cell r="D131" t="str">
            <v>הכנסות ממניות לא סחירות</v>
          </cell>
          <cell r="E131">
            <v>6124121.79</v>
          </cell>
        </row>
        <row r="132">
          <cell r="E132">
            <v>6124121.79</v>
          </cell>
          <cell r="F132">
            <v>5289648.3899999997</v>
          </cell>
          <cell r="G132">
            <v>-834473.4</v>
          </cell>
        </row>
        <row r="134">
          <cell r="C134">
            <v>3005001</v>
          </cell>
          <cell r="D134" t="str">
            <v>הכנסות מהשקעות אחרות</v>
          </cell>
          <cell r="F134">
            <v>161613295.84999999</v>
          </cell>
        </row>
        <row r="135">
          <cell r="C135">
            <v>3006001</v>
          </cell>
          <cell r="D135" t="str">
            <v>הכנסות מנדל"ן להשקעה</v>
          </cell>
          <cell r="F135">
            <v>1547344.03</v>
          </cell>
        </row>
        <row r="136">
          <cell r="E136">
            <v>0</v>
          </cell>
          <cell r="F136">
            <v>163160639.88</v>
          </cell>
          <cell r="G136">
            <v>163160639.88</v>
          </cell>
        </row>
        <row r="137">
          <cell r="E137">
            <v>6124121.79</v>
          </cell>
          <cell r="F137">
            <v>321675318.85000002</v>
          </cell>
          <cell r="G137">
            <v>315551197.06</v>
          </cell>
        </row>
        <row r="139">
          <cell r="C139">
            <v>3031000</v>
          </cell>
          <cell r="D139" t="str">
            <v>YT100-עמלות קניה ומכירה לצד קשור</v>
          </cell>
          <cell r="E139">
            <v>6441.13</v>
          </cell>
        </row>
        <row r="140">
          <cell r="C140">
            <v>3031001</v>
          </cell>
          <cell r="D140" t="str">
            <v>YT101- הוצ' קניה ומכירה בגין השקעות סחירות</v>
          </cell>
          <cell r="E140">
            <v>566819.53</v>
          </cell>
        </row>
        <row r="141">
          <cell r="E141">
            <v>573260.66</v>
          </cell>
          <cell r="F141">
            <v>0</v>
          </cell>
          <cell r="G141">
            <v>-573260.66</v>
          </cell>
        </row>
        <row r="143">
          <cell r="C143">
            <v>3034003</v>
          </cell>
          <cell r="D143" t="str">
            <v>YT103- הוצ' קסטודיאן מהשקעות סחירות</v>
          </cell>
          <cell r="E143">
            <v>14697.43</v>
          </cell>
        </row>
        <row r="145">
          <cell r="C145">
            <v>3034006</v>
          </cell>
          <cell r="D145" t="str">
            <v>YT106-הוצ' הנובעות מהשקעה בזכויות מקרקעין</v>
          </cell>
          <cell r="E145">
            <v>60299.3</v>
          </cell>
        </row>
        <row r="146">
          <cell r="C146">
            <v>3034021</v>
          </cell>
          <cell r="D146" t="str">
            <v>YT121- הוצ' מהשקעות בניירות לא סחירים</v>
          </cell>
          <cell r="E146">
            <v>48897.35</v>
          </cell>
        </row>
        <row r="147">
          <cell r="E147">
            <v>109196.65</v>
          </cell>
          <cell r="F147">
            <v>0</v>
          </cell>
          <cell r="G147">
            <v>-109196.65</v>
          </cell>
        </row>
        <row r="149">
          <cell r="C149">
            <v>3035002</v>
          </cell>
          <cell r="D149" t="str">
            <v>YT122- הוצ' מיסים</v>
          </cell>
          <cell r="E149">
            <v>373887.46</v>
          </cell>
        </row>
        <row r="151">
          <cell r="C151">
            <v>3050002</v>
          </cell>
          <cell r="D151" t="str">
            <v>YT116- הוצ' בעד מתן משכנתאות</v>
          </cell>
          <cell r="E151">
            <v>9160.07</v>
          </cell>
        </row>
        <row r="153">
          <cell r="C153">
            <v>3033010</v>
          </cell>
          <cell r="D153" t="str">
            <v>YT108- הוצאות קרן השקעה בחו"ל</v>
          </cell>
          <cell r="E153">
            <v>2760829</v>
          </cell>
        </row>
        <row r="154">
          <cell r="C154">
            <v>3033011</v>
          </cell>
          <cell r="D154" t="str">
            <v>YT107- הוצ' קרנות השקעה בישראל</v>
          </cell>
          <cell r="E154">
            <v>228993.89</v>
          </cell>
        </row>
        <row r="155">
          <cell r="C155">
            <v>3033022</v>
          </cell>
          <cell r="D155" t="str">
            <v>YT112- תשלום דמי ניהול לקרנות סל זרות</v>
          </cell>
          <cell r="E155">
            <v>2282.17</v>
          </cell>
        </row>
        <row r="156">
          <cell r="C156">
            <v>3033025</v>
          </cell>
          <cell r="D156" t="str">
            <v>YT113- תשלום דמי ניהול לקרנות נאמנות ישראליות</v>
          </cell>
          <cell r="E156">
            <v>3203.06</v>
          </cell>
        </row>
        <row r="157">
          <cell r="C157">
            <v>3033026</v>
          </cell>
          <cell r="D157" t="str">
            <v>YT114- תשלום דמי ניהול לקרנות נאמנות זרות</v>
          </cell>
          <cell r="E157">
            <v>59.6</v>
          </cell>
        </row>
        <row r="158">
          <cell r="E158">
            <v>2995367.72</v>
          </cell>
          <cell r="F158">
            <v>0</v>
          </cell>
          <cell r="G158">
            <v>-2995367.72</v>
          </cell>
        </row>
        <row r="159">
          <cell r="E159">
            <v>4075569.99</v>
          </cell>
          <cell r="F159">
            <v>0</v>
          </cell>
          <cell r="G159">
            <v>-4075569.99</v>
          </cell>
        </row>
        <row r="161">
          <cell r="C161">
            <v>3021011</v>
          </cell>
          <cell r="D161" t="str">
            <v>הוצאות דמי ניהול מיתרת נכסים</v>
          </cell>
          <cell r="E161">
            <v>26537865.280000001</v>
          </cell>
        </row>
        <row r="162">
          <cell r="E162">
            <v>36737557.060000002</v>
          </cell>
          <cell r="F162">
            <v>321675318.85000002</v>
          </cell>
          <cell r="G162">
            <v>284937761.79000002</v>
          </cell>
        </row>
        <row r="163">
          <cell r="E163">
            <v>5434128349.8999996</v>
          </cell>
          <cell r="F163">
            <v>5434128349.8999996</v>
          </cell>
          <cell r="G163">
            <v>0</v>
          </cell>
        </row>
        <row r="164">
          <cell r="E164">
            <v>5434128349.8999996</v>
          </cell>
          <cell r="F164">
            <v>5434128349.8999996</v>
          </cell>
          <cell r="G164">
            <v>0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2955"/>
    </sheetNames>
    <sheetDataSet>
      <sheetData sheetId="0">
        <row r="2">
          <cell r="G2" t="str">
            <v>26/05/2024 10:36:24</v>
          </cell>
        </row>
        <row r="4">
          <cell r="C4" t="str">
            <v>חשבון</v>
          </cell>
          <cell r="D4" t="str">
            <v>שם חשבון</v>
          </cell>
          <cell r="E4" t="str">
            <v>חובה</v>
          </cell>
          <cell r="F4" t="str">
            <v>זכות</v>
          </cell>
          <cell r="G4" t="str">
            <v>הפרש</v>
          </cell>
        </row>
        <row r="6">
          <cell r="C6">
            <v>1001001</v>
          </cell>
          <cell r="D6" t="str">
            <v>עו"ש בנק הפועלים</v>
          </cell>
          <cell r="E6">
            <v>33098980.620000001</v>
          </cell>
        </row>
        <row r="7">
          <cell r="C7">
            <v>1001002</v>
          </cell>
          <cell r="D7" t="str">
            <v>עו"ש לאומי</v>
          </cell>
          <cell r="F7">
            <v>0.02</v>
          </cell>
        </row>
        <row r="8">
          <cell r="C8">
            <v>1001003</v>
          </cell>
          <cell r="D8" t="str">
            <v>עו"ש מזרחי</v>
          </cell>
          <cell r="E8">
            <v>1155032.3999999999</v>
          </cell>
        </row>
        <row r="9">
          <cell r="E9">
            <v>34254013.020000003</v>
          </cell>
          <cell r="F9">
            <v>0.02</v>
          </cell>
          <cell r="G9">
            <v>-34254013</v>
          </cell>
        </row>
        <row r="11">
          <cell r="C11">
            <v>1002001</v>
          </cell>
          <cell r="D11" t="str">
            <v>עו"ש דולרי</v>
          </cell>
          <cell r="E11">
            <v>7287140.7400000002</v>
          </cell>
        </row>
        <row r="12">
          <cell r="C12">
            <v>1002002</v>
          </cell>
          <cell r="D12" t="str">
            <v>לישט</v>
          </cell>
          <cell r="E12">
            <v>9318.65</v>
          </cell>
        </row>
        <row r="13">
          <cell r="C13">
            <v>1002003</v>
          </cell>
          <cell r="D13" t="str">
            <v>אירו</v>
          </cell>
          <cell r="E13">
            <v>3481474.04</v>
          </cell>
        </row>
        <row r="14">
          <cell r="C14">
            <v>1002005</v>
          </cell>
          <cell r="D14" t="str">
            <v>דולר קנדי</v>
          </cell>
          <cell r="E14">
            <v>120313.52</v>
          </cell>
        </row>
        <row r="15">
          <cell r="C15">
            <v>1002006</v>
          </cell>
          <cell r="D15" t="str">
            <v>דולר אוסטרלי</v>
          </cell>
          <cell r="E15">
            <v>42876.23</v>
          </cell>
        </row>
        <row r="16">
          <cell r="C16">
            <v>1002007</v>
          </cell>
          <cell r="D16" t="str">
            <v>יין</v>
          </cell>
          <cell r="E16">
            <v>181530.63</v>
          </cell>
        </row>
        <row r="17">
          <cell r="C17">
            <v>1002008</v>
          </cell>
          <cell r="D17" t="str">
            <v>דולר הונג קונג</v>
          </cell>
          <cell r="E17">
            <v>8890.2199999999993</v>
          </cell>
        </row>
        <row r="18">
          <cell r="C18">
            <v>1002009</v>
          </cell>
          <cell r="D18" t="str">
            <v>פרנק שוויצרי</v>
          </cell>
          <cell r="E18">
            <v>161485.35999999999</v>
          </cell>
        </row>
        <row r="19">
          <cell r="C19">
            <v>1002011</v>
          </cell>
          <cell r="D19" t="str">
            <v>דולר סינגפורי</v>
          </cell>
          <cell r="E19">
            <v>67055.45</v>
          </cell>
        </row>
        <row r="20">
          <cell r="C20">
            <v>1002012</v>
          </cell>
          <cell r="D20" t="str">
            <v>זלוטי פולני</v>
          </cell>
          <cell r="E20">
            <v>0.08</v>
          </cell>
        </row>
        <row r="21">
          <cell r="E21">
            <v>11360084.92</v>
          </cell>
          <cell r="F21">
            <v>0</v>
          </cell>
          <cell r="G21">
            <v>-11360084.92</v>
          </cell>
        </row>
        <row r="23">
          <cell r="C23">
            <v>1003001</v>
          </cell>
          <cell r="D23" t="str">
            <v>פקמים בבנקים השונים</v>
          </cell>
          <cell r="E23">
            <v>4919645</v>
          </cell>
        </row>
        <row r="24">
          <cell r="E24">
            <v>50533742.939999998</v>
          </cell>
          <cell r="F24">
            <v>0.02</v>
          </cell>
          <cell r="G24">
            <v>-50533742.920000002</v>
          </cell>
        </row>
        <row r="26">
          <cell r="C26">
            <v>1001098</v>
          </cell>
          <cell r="D26" t="str">
            <v>ריבית לקבל מט"ח</v>
          </cell>
          <cell r="E26">
            <v>14383.01</v>
          </cell>
        </row>
        <row r="27">
          <cell r="C27">
            <v>1001099</v>
          </cell>
          <cell r="D27" t="str">
            <v>ריבית לקבל ש"ח</v>
          </cell>
          <cell r="E27">
            <v>224897.65</v>
          </cell>
        </row>
        <row r="28">
          <cell r="C28">
            <v>1101001</v>
          </cell>
          <cell r="D28" t="str">
            <v>חייבים ריבית לקבל בלי קרן</v>
          </cell>
          <cell r="E28">
            <v>100004</v>
          </cell>
        </row>
        <row r="29">
          <cell r="C29">
            <v>1101002</v>
          </cell>
          <cell r="D29" t="str">
            <v>חייבים דיבידנד לקבל</v>
          </cell>
          <cell r="E29">
            <v>11859</v>
          </cell>
        </row>
        <row r="30">
          <cell r="E30">
            <v>351143.66</v>
          </cell>
          <cell r="F30">
            <v>0</v>
          </cell>
          <cell r="G30">
            <v>-351143.66</v>
          </cell>
        </row>
        <row r="32">
          <cell r="C32">
            <v>1201001</v>
          </cell>
          <cell r="D32" t="str">
            <v>מק"מ נירות ערך סחירים</v>
          </cell>
          <cell r="E32">
            <v>4573541</v>
          </cell>
        </row>
        <row r="33">
          <cell r="C33">
            <v>1201002</v>
          </cell>
          <cell r="D33" t="str">
            <v>אג"ח ממשלתי (סחיר)</v>
          </cell>
          <cell r="E33">
            <v>70196038</v>
          </cell>
        </row>
        <row r="34">
          <cell r="E34">
            <v>74769579</v>
          </cell>
          <cell r="F34">
            <v>0</v>
          </cell>
          <cell r="G34">
            <v>-74769579</v>
          </cell>
        </row>
        <row r="36">
          <cell r="C36">
            <v>1202001</v>
          </cell>
          <cell r="D36" t="str">
            <v>אג"ח קונצרני סחיר שאינן ניתנות להמרה</v>
          </cell>
          <cell r="E36">
            <v>136780318</v>
          </cell>
        </row>
        <row r="37">
          <cell r="C37">
            <v>1202002</v>
          </cell>
          <cell r="D37" t="str">
            <v>אג"ח קונצרני סחיר ניתנות להמרה</v>
          </cell>
          <cell r="E37">
            <v>1076451</v>
          </cell>
        </row>
        <row r="38">
          <cell r="E38">
            <v>137856769</v>
          </cell>
          <cell r="F38">
            <v>0</v>
          </cell>
          <cell r="G38">
            <v>-137856769</v>
          </cell>
        </row>
        <row r="39">
          <cell r="E39">
            <v>212626348</v>
          </cell>
          <cell r="F39">
            <v>0</v>
          </cell>
          <cell r="G39">
            <v>-212626348</v>
          </cell>
        </row>
        <row r="41">
          <cell r="C41">
            <v>1300001</v>
          </cell>
          <cell r="D41" t="str">
            <v>תעודות חוב סחירות</v>
          </cell>
          <cell r="E41">
            <v>228678</v>
          </cell>
        </row>
        <row r="42">
          <cell r="C42">
            <v>1300002</v>
          </cell>
          <cell r="D42" t="str">
            <v>תעודות חוב לא סחירות</v>
          </cell>
          <cell r="E42">
            <v>675625</v>
          </cell>
        </row>
        <row r="43">
          <cell r="E43">
            <v>904303</v>
          </cell>
          <cell r="F43">
            <v>0</v>
          </cell>
          <cell r="G43">
            <v>-904303</v>
          </cell>
        </row>
        <row r="45">
          <cell r="C45">
            <v>1301001</v>
          </cell>
          <cell r="D45" t="str">
            <v>אג"ח קונצרני לא סחיר שאינן ניתנות להמרה</v>
          </cell>
          <cell r="E45">
            <v>4192620</v>
          </cell>
        </row>
        <row r="47">
          <cell r="C47">
            <v>1303001</v>
          </cell>
          <cell r="D47" t="str">
            <v>פקדונות בבנקים</v>
          </cell>
          <cell r="E47">
            <v>11344647</v>
          </cell>
        </row>
        <row r="49">
          <cell r="C49">
            <v>1304001</v>
          </cell>
          <cell r="D49" t="str">
            <v>הלוואות לאחרים</v>
          </cell>
          <cell r="E49">
            <v>13354201</v>
          </cell>
        </row>
        <row r="50">
          <cell r="E50">
            <v>29795771</v>
          </cell>
          <cell r="F50">
            <v>0</v>
          </cell>
          <cell r="G50">
            <v>-29795771</v>
          </cell>
        </row>
        <row r="52">
          <cell r="C52">
            <v>1401001</v>
          </cell>
          <cell r="D52" t="str">
            <v>מניות סחירות</v>
          </cell>
          <cell r="E52">
            <v>25912878</v>
          </cell>
        </row>
        <row r="53">
          <cell r="C53">
            <v>1401002</v>
          </cell>
          <cell r="D53" t="str">
            <v>מניות לא סחירות</v>
          </cell>
          <cell r="E53">
            <v>4276387</v>
          </cell>
        </row>
        <row r="54">
          <cell r="E54">
            <v>30189265</v>
          </cell>
          <cell r="F54">
            <v>0</v>
          </cell>
          <cell r="G54">
            <v>-30189265</v>
          </cell>
        </row>
        <row r="56">
          <cell r="C56">
            <v>1502001</v>
          </cell>
          <cell r="D56" t="str">
            <v>קרנות נאמנות סחירות</v>
          </cell>
          <cell r="E56">
            <v>34151</v>
          </cell>
        </row>
        <row r="58">
          <cell r="C58">
            <v>1503001</v>
          </cell>
          <cell r="D58" t="str">
            <v>חוזים עתידיים סחירים</v>
          </cell>
          <cell r="E58">
            <v>2118704</v>
          </cell>
        </row>
        <row r="60">
          <cell r="C60">
            <v>1504001</v>
          </cell>
          <cell r="D60" t="str">
            <v>מוצרים מובנים סחירים</v>
          </cell>
          <cell r="E60">
            <v>666024</v>
          </cell>
        </row>
        <row r="62">
          <cell r="C62">
            <v>1505002</v>
          </cell>
          <cell r="D62" t="str">
            <v>וורנטס סחיר</v>
          </cell>
          <cell r="E62">
            <v>36675</v>
          </cell>
        </row>
        <row r="63">
          <cell r="E63">
            <v>2855554</v>
          </cell>
          <cell r="F63">
            <v>0</v>
          </cell>
          <cell r="G63">
            <v>-2855554</v>
          </cell>
        </row>
        <row r="65">
          <cell r="C65">
            <v>1511001</v>
          </cell>
          <cell r="D65" t="str">
            <v>קרנות השקעה וקרנות הון סיכון לא סחירות</v>
          </cell>
          <cell r="E65">
            <v>16853431</v>
          </cell>
        </row>
        <row r="67">
          <cell r="C67">
            <v>1513002</v>
          </cell>
          <cell r="D67" t="str">
            <v>נכסים אחרים עסקאות פורוורד לא סחיר</v>
          </cell>
          <cell r="F67">
            <v>172015</v>
          </cell>
        </row>
        <row r="69">
          <cell r="C69">
            <v>1515001</v>
          </cell>
          <cell r="D69" t="str">
            <v>מכשירים מובנים אג"ח לא סחיר</v>
          </cell>
          <cell r="E69">
            <v>332763</v>
          </cell>
        </row>
        <row r="71">
          <cell r="C71">
            <v>1516002</v>
          </cell>
          <cell r="D71" t="str">
            <v>וורנט לא סחיר</v>
          </cell>
          <cell r="E71">
            <v>322263</v>
          </cell>
        </row>
        <row r="72">
          <cell r="E72">
            <v>17508457</v>
          </cell>
          <cell r="F72">
            <v>172015</v>
          </cell>
          <cell r="G72">
            <v>-17336442</v>
          </cell>
        </row>
        <row r="74">
          <cell r="C74">
            <v>1599000</v>
          </cell>
          <cell r="D74" t="str">
            <v>נדל"ן</v>
          </cell>
          <cell r="E74">
            <v>4612718</v>
          </cell>
        </row>
        <row r="75">
          <cell r="E75">
            <v>24976729</v>
          </cell>
          <cell r="F75">
            <v>172015</v>
          </cell>
          <cell r="G75">
            <v>-24804714</v>
          </cell>
        </row>
        <row r="77">
          <cell r="C77">
            <v>1802004</v>
          </cell>
          <cell r="D77" t="str">
            <v>חו"ז בין מסלולים</v>
          </cell>
          <cell r="E77">
            <v>24322.63</v>
          </cell>
        </row>
        <row r="78">
          <cell r="C78">
            <v>1802011</v>
          </cell>
          <cell r="D78" t="str">
            <v>חו"ז חברה מנהלת בגין פעולות רטרו</v>
          </cell>
          <cell r="E78">
            <v>4428.63</v>
          </cell>
        </row>
        <row r="79">
          <cell r="C79">
            <v>1802012</v>
          </cell>
          <cell r="D79" t="str">
            <v>חו"ז חברה מנהלת בגין פעולות איזון</v>
          </cell>
          <cell r="F79">
            <v>855060.04</v>
          </cell>
        </row>
        <row r="80">
          <cell r="C80">
            <v>1802021</v>
          </cell>
          <cell r="D80" t="str">
            <v>חו"ז חברה מנהלת בגין דמי ניהול מצבירה</v>
          </cell>
          <cell r="F80">
            <v>215356.26</v>
          </cell>
        </row>
        <row r="81">
          <cell r="C81">
            <v>1802023</v>
          </cell>
          <cell r="D81" t="str">
            <v>חו"ז שונות</v>
          </cell>
          <cell r="F81">
            <v>72158.28</v>
          </cell>
        </row>
        <row r="82">
          <cell r="C82">
            <v>1803003</v>
          </cell>
          <cell r="D82" t="str">
            <v>חייבים לקבל בגין ניירות ערך</v>
          </cell>
          <cell r="E82">
            <v>13666.46</v>
          </cell>
        </row>
        <row r="83">
          <cell r="E83">
            <v>42417.72</v>
          </cell>
          <cell r="F83">
            <v>1142574.58</v>
          </cell>
          <cell r="G83">
            <v>1100156.8600000001</v>
          </cell>
        </row>
        <row r="85">
          <cell r="C85">
            <v>1802030</v>
          </cell>
          <cell r="D85" t="str">
            <v>מס הכנסה ניירות ערך</v>
          </cell>
          <cell r="E85">
            <v>306</v>
          </cell>
        </row>
        <row r="86">
          <cell r="E86">
            <v>42723.72</v>
          </cell>
          <cell r="F86">
            <v>1142574.58</v>
          </cell>
          <cell r="G86">
            <v>1099850.8600000001</v>
          </cell>
        </row>
        <row r="87">
          <cell r="E87">
            <v>348515723.31999999</v>
          </cell>
          <cell r="F87">
            <v>1314589.6000000001</v>
          </cell>
          <cell r="G87">
            <v>-347201133.72000003</v>
          </cell>
        </row>
        <row r="89">
          <cell r="C89">
            <v>2001011</v>
          </cell>
          <cell r="D89" t="str">
            <v>יתרת פתיחה - הפקדות עמיתים מ 2020</v>
          </cell>
          <cell r="F89">
            <v>206093901</v>
          </cell>
        </row>
        <row r="90">
          <cell r="C90">
            <v>2001012</v>
          </cell>
          <cell r="D90" t="str">
            <v>יתרות פתיחה העברות אל המסלול מ 2020</v>
          </cell>
          <cell r="F90">
            <v>87323637</v>
          </cell>
        </row>
        <row r="91">
          <cell r="C91">
            <v>2001013</v>
          </cell>
          <cell r="D91" t="str">
            <v>יתרת פתיחה העברות פנימה מקופות אחרות מ 2020</v>
          </cell>
          <cell r="F91">
            <v>109560781</v>
          </cell>
        </row>
        <row r="92">
          <cell r="C92">
            <v>2001014</v>
          </cell>
          <cell r="D92" t="str">
            <v>יתרת פתיחה משיכות מהמסלול מ 2020</v>
          </cell>
          <cell r="E92">
            <v>39567338</v>
          </cell>
        </row>
        <row r="93">
          <cell r="C93">
            <v>2001017</v>
          </cell>
          <cell r="D93" t="str">
            <v>יתרת פתיחה העברות לקופות גמל מ2021</v>
          </cell>
          <cell r="E93">
            <v>8208900</v>
          </cell>
        </row>
        <row r="94">
          <cell r="C94">
            <v>2001018</v>
          </cell>
          <cell r="D94" t="str">
            <v>יתרות פתיחה העברות למסלול אחר מ 2020</v>
          </cell>
          <cell r="E94">
            <v>68935439</v>
          </cell>
        </row>
        <row r="95">
          <cell r="C95">
            <v>2001019</v>
          </cell>
          <cell r="D95" t="str">
            <v>יתרות פתיחה הפקדות במעבר מ 2020</v>
          </cell>
          <cell r="E95">
            <v>563500.57999999996</v>
          </cell>
        </row>
        <row r="96">
          <cell r="C96">
            <v>2001023</v>
          </cell>
          <cell r="D96" t="str">
            <v>יתרות פתיחה-חו"ז פעולות איזון</v>
          </cell>
          <cell r="E96">
            <v>583512.19999999995</v>
          </cell>
        </row>
        <row r="97">
          <cell r="C97">
            <v>2019999</v>
          </cell>
          <cell r="D97" t="str">
            <v>רווחים צבורים</v>
          </cell>
          <cell r="E97">
            <v>2728373.6</v>
          </cell>
        </row>
        <row r="98">
          <cell r="E98">
            <v>120587063.38</v>
          </cell>
          <cell r="F98">
            <v>402978319</v>
          </cell>
          <cell r="G98">
            <v>282391255.62</v>
          </cell>
        </row>
        <row r="100">
          <cell r="C100">
            <v>2011001</v>
          </cell>
          <cell r="D100" t="str">
            <v>הפקדות שוטפות של עמיתים</v>
          </cell>
          <cell r="F100">
            <v>74288476</v>
          </cell>
        </row>
        <row r="101">
          <cell r="C101">
            <v>2011003</v>
          </cell>
          <cell r="D101" t="str">
            <v>הפקדות במעבר</v>
          </cell>
          <cell r="E101">
            <v>753956.33</v>
          </cell>
        </row>
        <row r="102">
          <cell r="E102">
            <v>753956.33</v>
          </cell>
          <cell r="F102">
            <v>74288476</v>
          </cell>
          <cell r="G102">
            <v>73534519.670000002</v>
          </cell>
        </row>
        <row r="104">
          <cell r="C104">
            <v>2012002</v>
          </cell>
          <cell r="D104" t="str">
            <v>העברות פנימה ממסלולים אחרים בקופה</v>
          </cell>
          <cell r="F104">
            <v>34088330</v>
          </cell>
        </row>
        <row r="105">
          <cell r="C105">
            <v>2012005</v>
          </cell>
          <cell r="D105" t="str">
            <v>העברות פנימה מקופה אחרת</v>
          </cell>
          <cell r="F105">
            <v>42354210</v>
          </cell>
        </row>
        <row r="106">
          <cell r="E106">
            <v>0</v>
          </cell>
          <cell r="F106">
            <v>76442540</v>
          </cell>
          <cell r="G106">
            <v>76442540</v>
          </cell>
        </row>
        <row r="108">
          <cell r="C108">
            <v>2013001</v>
          </cell>
          <cell r="D108" t="str">
            <v>משיכות מהמסלול</v>
          </cell>
          <cell r="E108">
            <v>46477592</v>
          </cell>
        </row>
        <row r="110">
          <cell r="C110">
            <v>2014003</v>
          </cell>
          <cell r="D110" t="str">
            <v>העברות לקופת גמל</v>
          </cell>
          <cell r="E110">
            <v>14546821</v>
          </cell>
        </row>
        <row r="111">
          <cell r="C111">
            <v>2014004</v>
          </cell>
          <cell r="D111" t="str">
            <v>העברות למסלול אחר</v>
          </cell>
          <cell r="E111">
            <v>48317929</v>
          </cell>
        </row>
        <row r="112">
          <cell r="E112">
            <v>62864750</v>
          </cell>
          <cell r="F112">
            <v>0</v>
          </cell>
          <cell r="G112">
            <v>-62864750</v>
          </cell>
        </row>
        <row r="113">
          <cell r="E113">
            <v>110096298.33</v>
          </cell>
          <cell r="F113">
            <v>150731016</v>
          </cell>
          <cell r="G113">
            <v>40634717.670000002</v>
          </cell>
        </row>
        <row r="114">
          <cell r="E114">
            <v>230683361.71000001</v>
          </cell>
          <cell r="F114">
            <v>553709335</v>
          </cell>
          <cell r="G114">
            <v>323025973.29000002</v>
          </cell>
        </row>
        <row r="116">
          <cell r="C116">
            <v>3000001</v>
          </cell>
          <cell r="D116" t="str">
            <v>חלוקת רווחי חשבון 999</v>
          </cell>
          <cell r="F116">
            <v>27748.77</v>
          </cell>
        </row>
        <row r="118">
          <cell r="C118">
            <v>3001001</v>
          </cell>
          <cell r="D118" t="str">
            <v>הכנסות ממזומנים ומשווי מזומנים</v>
          </cell>
          <cell r="F118">
            <v>2224396.9900000002</v>
          </cell>
        </row>
        <row r="120">
          <cell r="C120">
            <v>3002001</v>
          </cell>
          <cell r="D120" t="str">
            <v>הכנסות מנכסי חוב סחירים</v>
          </cell>
          <cell r="F120">
            <v>13379171.460000001</v>
          </cell>
        </row>
        <row r="122">
          <cell r="C122">
            <v>3003001</v>
          </cell>
          <cell r="D122" t="str">
            <v>הכנסות מנכסי חוב שאינם סחירים</v>
          </cell>
          <cell r="F122">
            <v>1275067.48</v>
          </cell>
        </row>
        <row r="124">
          <cell r="C124">
            <v>3004001</v>
          </cell>
          <cell r="D124" t="str">
            <v>הכנסות ממניות סחירות</v>
          </cell>
          <cell r="F124">
            <v>1112809.96</v>
          </cell>
        </row>
        <row r="125">
          <cell r="C125">
            <v>3004002</v>
          </cell>
          <cell r="D125" t="str">
            <v>הכנסות ממניות לא סחירות</v>
          </cell>
          <cell r="E125">
            <v>222124.12</v>
          </cell>
        </row>
        <row r="126">
          <cell r="E126">
            <v>222124.12</v>
          </cell>
          <cell r="F126">
            <v>1112809.96</v>
          </cell>
          <cell r="G126">
            <v>890685.84</v>
          </cell>
        </row>
        <row r="128">
          <cell r="C128">
            <v>3005001</v>
          </cell>
          <cell r="D128" t="str">
            <v>הכנסות מהשקעות אחרות</v>
          </cell>
          <cell r="F128">
            <v>8329423.8499999996</v>
          </cell>
        </row>
        <row r="129">
          <cell r="C129">
            <v>3006001</v>
          </cell>
          <cell r="D129" t="str">
            <v>הכנסות מנדל"ן</v>
          </cell>
          <cell r="F129">
            <v>829650.53</v>
          </cell>
        </row>
        <row r="130">
          <cell r="E130">
            <v>0</v>
          </cell>
          <cell r="F130">
            <v>9159074.3800000008</v>
          </cell>
          <cell r="G130">
            <v>9159074.3800000008</v>
          </cell>
        </row>
        <row r="131">
          <cell r="E131">
            <v>222124.12</v>
          </cell>
          <cell r="F131">
            <v>27178269.039999999</v>
          </cell>
          <cell r="G131">
            <v>26956144.920000002</v>
          </cell>
        </row>
        <row r="133">
          <cell r="C133">
            <v>3031000</v>
          </cell>
          <cell r="D133" t="str">
            <v>YT100-עמלות קניה ומכירה לצד קשור</v>
          </cell>
          <cell r="E133">
            <v>937.47</v>
          </cell>
        </row>
        <row r="134">
          <cell r="C134">
            <v>3031001</v>
          </cell>
          <cell r="D134" t="str">
            <v>YT101- הוצ' קניה ומכירה בגין השקעות סחירות</v>
          </cell>
          <cell r="E134">
            <v>70630.570000000007</v>
          </cell>
        </row>
        <row r="135">
          <cell r="E135">
            <v>71568.039999999994</v>
          </cell>
          <cell r="F135">
            <v>0</v>
          </cell>
          <cell r="G135">
            <v>-71568.039999999994</v>
          </cell>
        </row>
        <row r="137">
          <cell r="C137">
            <v>3034003</v>
          </cell>
          <cell r="D137" t="str">
            <v>YT103- הוצ' קסטודיאן מהשקעות סחירות</v>
          </cell>
          <cell r="E137">
            <v>304.06</v>
          </cell>
        </row>
        <row r="139">
          <cell r="C139">
            <v>3034006</v>
          </cell>
          <cell r="D139" t="str">
            <v>YT106- הוצ' הנובעות מהשקעה בזכויות מקרקעין</v>
          </cell>
          <cell r="E139">
            <v>8104.13</v>
          </cell>
        </row>
        <row r="140">
          <cell r="C140">
            <v>3034021</v>
          </cell>
          <cell r="D140" t="str">
            <v>YT121- הוצ' מהשקעות בניירות לא סחירים</v>
          </cell>
          <cell r="E140">
            <v>3701.1</v>
          </cell>
        </row>
        <row r="141">
          <cell r="E141">
            <v>11805.23</v>
          </cell>
          <cell r="F141">
            <v>0</v>
          </cell>
          <cell r="G141">
            <v>-11805.23</v>
          </cell>
        </row>
        <row r="143">
          <cell r="C143">
            <v>3035002</v>
          </cell>
          <cell r="D143" t="str">
            <v>YT122- הוצ' מיסים</v>
          </cell>
          <cell r="E143">
            <v>23852.1</v>
          </cell>
        </row>
        <row r="145">
          <cell r="C145">
            <v>3050002</v>
          </cell>
          <cell r="D145" t="str">
            <v>YT116- הוצ' בעד מתן משכנתאות</v>
          </cell>
          <cell r="E145">
            <v>1003.77</v>
          </cell>
        </row>
        <row r="147">
          <cell r="C147">
            <v>3034027</v>
          </cell>
          <cell r="D147" t="str">
            <v>YT127- דמ"נ משתנים</v>
          </cell>
          <cell r="E147">
            <v>10650.21</v>
          </cell>
        </row>
        <row r="149">
          <cell r="C149">
            <v>3033010</v>
          </cell>
          <cell r="D149" t="str">
            <v>YT108-הוצ' קרן השקעות בחו"ל</v>
          </cell>
          <cell r="E149">
            <v>173494.17</v>
          </cell>
        </row>
        <row r="150">
          <cell r="C150">
            <v>3033011</v>
          </cell>
          <cell r="D150" t="str">
            <v>YT107- הוצ' קרנות השקעה בישראל</v>
          </cell>
          <cell r="E150">
            <v>16727.47</v>
          </cell>
        </row>
        <row r="151">
          <cell r="C151">
            <v>3033022</v>
          </cell>
          <cell r="D151" t="str">
            <v>YT112- תשלום דמי ניהול לקרנות סל זרות</v>
          </cell>
          <cell r="E151">
            <v>1011.85</v>
          </cell>
        </row>
        <row r="152">
          <cell r="C152">
            <v>3033026</v>
          </cell>
          <cell r="D152" t="str">
            <v>YT114-תשלום דמי ניהול לקרנות נאמנות זרות</v>
          </cell>
          <cell r="E152">
            <v>4.8</v>
          </cell>
        </row>
        <row r="153">
          <cell r="E153">
            <v>191238.29</v>
          </cell>
          <cell r="F153">
            <v>0</v>
          </cell>
          <cell r="G153">
            <v>-191238.29</v>
          </cell>
        </row>
        <row r="154">
          <cell r="E154">
            <v>310421.7</v>
          </cell>
          <cell r="F154">
            <v>0</v>
          </cell>
          <cell r="G154">
            <v>-310421.7</v>
          </cell>
        </row>
        <row r="156">
          <cell r="C156">
            <v>3021011</v>
          </cell>
          <cell r="D156" t="str">
            <v>הוצאות דמי ניהול מיתרת נכסים</v>
          </cell>
          <cell r="E156">
            <v>2470562.79</v>
          </cell>
        </row>
        <row r="157">
          <cell r="E157">
            <v>3003108.61</v>
          </cell>
          <cell r="F157">
            <v>27178269.039999999</v>
          </cell>
          <cell r="G157">
            <v>24175160.43</v>
          </cell>
        </row>
        <row r="158">
          <cell r="E158">
            <v>582202193.63999999</v>
          </cell>
          <cell r="F158">
            <v>582202193.63999999</v>
          </cell>
          <cell r="G158">
            <v>0</v>
          </cell>
        </row>
        <row r="159">
          <cell r="E159">
            <v>582202193.63999999</v>
          </cell>
          <cell r="F159">
            <v>582202193.63999999</v>
          </cell>
          <cell r="G159">
            <v>0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BAE7D4-41EB-4C79-8E0E-69B9F81F14F0}" name="RowTitleRegion1.a5.b45.1" displayName="RowTitleRegion1.a5.b45.1" ref="A5:B45" totalsRowShown="0" tableBorderDxfId="50">
  <autoFilter ref="A5:B45" xr:uid="{DDA54474-BC35-4914-897A-7714E3481DE4}">
    <filterColumn colId="0" hiddenButton="1"/>
    <filterColumn colId="1" hiddenButton="1"/>
  </autoFilter>
  <tableColumns count="2">
    <tableColumn id="1" xr3:uid="{412D2884-88F2-41D4-86ED-592112A09039}" name="הוצאות ישירות שאין מסוג עמלות ניהול חיצוני" dataDxfId="49"/>
    <tableColumn id="2" xr3:uid="{37418E51-4765-488D-9F36-663B1037DF28}" name="ריק במקור" dataDxfId="48" dataCellStyle="Comma 2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21187BE-2724-4BD6-99EC-2AA7202740F1}" name="RowTitleRegion1.a5.c45.1" displayName="_RowTitleRegion1.a5.c45.1_4" ref="A5:C45" totalsRowShown="0" tableBorderDxfId="23">
  <autoFilter ref="A5:C45" xr:uid="{F96C3DEC-D8B7-4073-AAC5-C73968D176A6}">
    <filterColumn colId="0" hiddenButton="1"/>
    <filterColumn colId="1" hiddenButton="1"/>
    <filterColumn colId="2" hiddenButton="1"/>
  </autoFilter>
  <tableColumns count="3">
    <tableColumn id="1" xr3:uid="{30751E80-3DC0-442F-9BF8-7FD95045DE7F}" name="הוצאות ישירות שאין מסוג עמלות ניהול חיצוני" dataDxfId="22"/>
    <tableColumn id="2" xr3:uid="{D4D65940-2149-438F-A0F3-CAB517B45E41}" name="אלפי ש&quot;ח"/>
    <tableColumn id="3" xr3:uid="{0D716318-5F85-4A46-BD45-857A33B1A6B2}" name="קוד דיווח" dataDxfId="21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E4E3C55-B103-4A65-A6B3-72038C1B2F8D}" name="RowTitleRegion1.a5.c45.1" displayName="_RowTitleRegion1.a5.c45.1_5" ref="A5:C45" totalsRowShown="0" tableBorderDxfId="20">
  <autoFilter ref="A5:C45" xr:uid="{3245CDDA-8182-47E0-AF6C-855FF9EC342B}">
    <filterColumn colId="0" hiddenButton="1"/>
    <filterColumn colId="1" hiddenButton="1"/>
    <filterColumn colId="2" hiddenButton="1"/>
  </autoFilter>
  <tableColumns count="3">
    <tableColumn id="1" xr3:uid="{5F93CBD5-9C71-47EE-B3F5-172EE0DA0D80}" name="הוצאות ישירות שאין מסוג עמלות ניהול חיצוני" dataDxfId="19"/>
    <tableColumn id="2" xr3:uid="{3F3AE026-88EE-41D0-96FD-617C19244A7A}" name="אלפי ש&quot;ח"/>
    <tableColumn id="3" xr3:uid="{BC82C597-A8A2-4CCE-AB4C-BB6CFF0237FE}" name="קוד דיווח" dataDxfId="18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B8D9983-43FF-456D-8BA1-42EE4718DCD1}" name="RowTitleRegion1.a5.c45.1" displayName="_RowTitleRegion1.a5.c45.1_6" ref="A5:C45" totalsRowShown="0" tableBorderDxfId="17">
  <autoFilter ref="A5:C45" xr:uid="{ED7F6376-081F-4772-AEAF-122A0F9F4601}">
    <filterColumn colId="0" hiddenButton="1"/>
    <filterColumn colId="1" hiddenButton="1"/>
    <filterColumn colId="2" hiddenButton="1"/>
  </autoFilter>
  <tableColumns count="3">
    <tableColumn id="1" xr3:uid="{E496CEF9-5917-4FF1-9BD3-878264A92250}" name="הוצאות ישירות שאין מסוג עמלות ניהול חיצוני" dataDxfId="16"/>
    <tableColumn id="2" xr3:uid="{18A55B91-4101-4BA0-8F1F-0D8A756E53A8}" name="אלפי ש&quot;ח"/>
    <tableColumn id="3" xr3:uid="{A643C293-43AD-4F73-A9C2-1AD15E73A7A0}" name="קוד דיווח" dataDxfId="1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20AC962-4427-4A88-9694-2BAA55B94C0A}" name="RowTitleRegion1.a5.c45.1" displayName="_RowTitleRegion1.a5.c45.1_7" ref="A5:C45" totalsRowShown="0" tableBorderDxfId="14">
  <autoFilter ref="A5:C45" xr:uid="{2A719303-0159-4835-AB53-103D2F5C15D7}">
    <filterColumn colId="0" hiddenButton="1"/>
    <filterColumn colId="1" hiddenButton="1"/>
    <filterColumn colId="2" hiddenButton="1"/>
  </autoFilter>
  <tableColumns count="3">
    <tableColumn id="1" xr3:uid="{A7BC51DF-339C-44BE-A34D-74E61DF7D451}" name="הוצאות ישירות שאין מסוג עמלות ניהול חיצוני" dataDxfId="13"/>
    <tableColumn id="2" xr3:uid="{2A96A22D-C50C-4225-A681-B0D358132AFE}" name="אלפי ש&quot;ח"/>
    <tableColumn id="3" xr3:uid="{29E90A82-6C87-4F06-B606-A25DCD9E3ADE}" name="קוד דיווח" dataDxfId="12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9F1461C-6AA1-44BE-A202-7E2B2A4B1EAF}" name="RowTitleRegion1.a6.e48.1" displayName="RowTitleRegion1.a6.e48.1" ref="A6:E48" totalsRowShown="0" tableBorderDxfId="11">
  <autoFilter ref="A6:E48" xr:uid="{7944F08A-99D7-43E7-BD85-F108C49378AF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53110C2-D869-4574-8E6A-C95D7307B53A}" name="מוצר" dataDxfId="10"/>
    <tableColumn id="2" xr3:uid="{20E98C73-B6E7-4505-9075-A33540F860C2}" name="מ&quot;ה" dataDxfId="9"/>
    <tableColumn id="3" xr3:uid="{8E40C8D8-F06B-4ACA-A58F-FDF4F2D58559}" name="שם מסלול" dataDxfId="8"/>
    <tableColumn id="4" xr3:uid="{4B73DFE9-5C05-4E34-B9AD-9FEA994E1BD7}" name="מגבלת עמלת ניהול חיצוני 2023" dataDxfId="7" dataCellStyle="Percent"/>
    <tableColumn id="5" xr3:uid="{E41DF662-BE6A-4FC1-BC11-EDCD0168F4AE}" name="% הוצאות שאינן בגין ניהול חיצוני" dataDxfId="6" dataCellStyle="Percent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A55A469E-6DC1-4B81-A257-54BC265EC1FB}" name="RowTitleRegion1.a6.e47.1" displayName="RowTitleRegion1.a6.e47.1" ref="A6:E47" totalsRowShown="0" tableBorderDxfId="5">
  <autoFilter ref="A6:E47" xr:uid="{DAB71B3C-17A9-4EC1-88FC-AEE145379766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23E4D42-B267-41F2-8F70-FC1EF52DD1EA}" name="מוצר" dataDxfId="4"/>
    <tableColumn id="2" xr3:uid="{98752FF5-2CF7-4B13-929E-820DEAE6CB2F}" name="מ&quot;ה" dataDxfId="3" dataCellStyle="Normal 3"/>
    <tableColumn id="3" xr3:uid="{43062CC7-4E6A-413E-877E-23E914D1A586}" name="שם מסלול" dataDxfId="2"/>
    <tableColumn id="4" xr3:uid="{3828998A-BA76-47EA-A981-A1DC572FA153}" name="מגבלת עמלת ניהול חיצוני 2023" dataDxfId="1" dataCellStyle="Percent 2"/>
    <tableColumn id="5" xr3:uid="{BAFE2C18-218B-443A-98BB-36C1460C64B1}" name="% הוצאות שאינן בגין ניהול חיצוני" dataDxfId="0" dataCellStyle="Percent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2B4D1F-6F22-4C4C-B8F8-35D9D80CBBAD}" name="RowTitleRegion1.a5.b34.1" displayName="RowTitleRegion1.a5.b34.1" ref="A5:B34" totalsRowShown="0" headerRowBorderDxfId="46" tableBorderDxfId="47">
  <autoFilter ref="A5:B34" xr:uid="{3FB41446-59AD-4E0D-9DAC-C585B8E1201A}">
    <filterColumn colId="0" hiddenButton="1"/>
    <filterColumn colId="1" hiddenButton="1"/>
  </autoFilter>
  <tableColumns count="2">
    <tableColumn id="1" xr3:uid="{5C082347-5531-4322-BB56-682A9331FAB4}" name="ברוקארז'- עמלות קנייה ומכירה בגין ביצוע עסקאות בניירות ערך סחירים"/>
    <tableColumn id="2" xr3:uid="{88DB5692-4B80-4396-9EA8-A22F38C887FB}" name="ריק במקור" dataDxfId="45" dataCellStyle="Comma 2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E41CAE-DBA6-4983-91A2-743D678BEA85}" name="RowTitleRegion1.a5.b35.1" displayName="RowTitleRegion1.a5.b35.1" ref="A5:B35" totalsRowShown="0" headerRowBorderDxfId="43" tableBorderDxfId="44">
  <autoFilter ref="A5:B35" xr:uid="{FD420455-699D-4A37-A50F-0A4E84C45562}">
    <filterColumn colId="0" hiddenButton="1"/>
    <filterColumn colId="1" hiddenButton="1"/>
  </autoFilter>
  <tableColumns count="2">
    <tableColumn id="1" xr3:uid="{424167E5-E6D0-45DE-A9F2-FA988246E1C2}" name="תשלום הנובע מהשקעה בקרנות השקעה_x000a_" dataDxfId="42"/>
    <tableColumn id="2" xr3:uid="{F7BC00E4-B5F5-4B0E-BED8-63CBDB0EFF83}" name="ריק במקור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F1DD24-3288-4606-A1A1-8F46E1EBFE21}" name="RowTitleRegion1.a5.c45.1" displayName="RowTitleRegion1.a5.c45.1" ref="A5:C45" totalsRowShown="0" tableBorderDxfId="41">
  <autoFilter ref="A5:C45" xr:uid="{331E2E0A-D375-46C0-BBD7-5BC93CCD59C7}">
    <filterColumn colId="0" hiddenButton="1"/>
    <filterColumn colId="1" hiddenButton="1"/>
    <filterColumn colId="2" hiddenButton="1"/>
  </autoFilter>
  <tableColumns count="3">
    <tableColumn id="1" xr3:uid="{EDD8E74C-AE0A-43D9-83AF-A886CE5B1FD8}" name="הוצאות ישירות שאין מסוג עמלות ניהול חיצוני" dataDxfId="40"/>
    <tableColumn id="2" xr3:uid="{F18DF652-C50D-457E-A8C8-5DC0777063C6}" name="אלפי ש&quot;ח"/>
    <tableColumn id="3" xr3:uid="{A0D6BF72-A509-4E90-8B92-FFECF66ADE8A}" name="קוד דיווח" dataDxfId="3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53E6D3E-4BC3-48E0-A759-7A08291D51E8}" name="RowTitleRegion1.a5.c45.1" displayName="RowTitleRegion1.a5.c45.1_" ref="A5:C45" totalsRowShown="0" tableBorderDxfId="38">
  <autoFilter ref="A5:C45" xr:uid="{817AD337-35C2-4FCA-966C-907E7F90CCC7}">
    <filterColumn colId="0" hiddenButton="1"/>
    <filterColumn colId="1" hiddenButton="1"/>
    <filterColumn colId="2" hiddenButton="1"/>
  </autoFilter>
  <tableColumns count="3">
    <tableColumn id="1" xr3:uid="{080DCCD3-ACB8-4DA9-9853-03CE7E8ADB06}" name="הוצאות ישירות שאין מסוג עמלות ניהול חיצוני" dataDxfId="37"/>
    <tableColumn id="2" xr3:uid="{6CE35553-1AF3-4D47-B0B6-E55620B5788F}" name="אלפי ש&quot;ח"/>
    <tableColumn id="3" xr3:uid="{7E9835EA-80B3-41D4-A47B-2F652722B74B}" name="קוד דיווח" dataDxfId="36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8F8E2F0-D70A-4455-930A-E4868A49539E}" name="RowTitleRegion1.a5.c45.1" displayName="_RowTitleRegion1.a5.c45.1" ref="A5:C45" totalsRowShown="0" tableBorderDxfId="35">
  <autoFilter ref="A5:C45" xr:uid="{7FEB17D2-C828-415E-A0FF-7BF4CDDA682F}">
    <filterColumn colId="0" hiddenButton="1"/>
    <filterColumn colId="1" hiddenButton="1"/>
    <filterColumn colId="2" hiddenButton="1"/>
  </autoFilter>
  <tableColumns count="3">
    <tableColumn id="1" xr3:uid="{391F8DF0-7CD7-49FC-8CBF-E9D147487CB6}" name="הוצאות ישירות שאין מסוג עמלות ניהול חיצוני" dataDxfId="34"/>
    <tableColumn id="2" xr3:uid="{F911622C-3F7A-4395-BA1C-DB13B6B048F4}" name="אלפי ש&quot;ח"/>
    <tableColumn id="3" xr3:uid="{7DD7A23B-9E4C-48D5-9261-42988B8BE56D}" name="קוד דיווח" dataDxfId="3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CA2BC70-73F6-423D-9298-8DD4D07EEA0A}" name="RowTitleRegion1.a5.c45.1" displayName="_RowTitleRegion1.a5.c45.1_1" ref="A5:C45" totalsRowShown="0" tableBorderDxfId="32">
  <autoFilter ref="A5:C45" xr:uid="{DCCFD23B-D17D-45F2-8676-DBF715E87549}">
    <filterColumn colId="0" hiddenButton="1"/>
    <filterColumn colId="1" hiddenButton="1"/>
    <filterColumn colId="2" hiddenButton="1"/>
  </autoFilter>
  <tableColumns count="3">
    <tableColumn id="1" xr3:uid="{9098ED27-FCBA-4C3C-B523-2A3B2BE3BAFC}" name="הוצאות ישירות שאין מסוג עמלות ניהול חיצוני" dataDxfId="31"/>
    <tableColumn id="2" xr3:uid="{561585E5-0616-44C2-81D9-3E508DC51CD3}" name="אלפי ש&quot;ח"/>
    <tableColumn id="3" xr3:uid="{492ADC93-EB78-4ADE-BB47-8FB50DFF3BB6}" name="קוד דיווח" dataDxfId="3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3CB0E51-7734-46C3-B2FF-C7E9AF95A496}" name="RowTitleRegion1.a5.c45.1" displayName="_RowTitleRegion1.a5.c45.1_2" ref="A5:C45" totalsRowShown="0" tableBorderDxfId="29">
  <autoFilter ref="A5:C45" xr:uid="{52FF4897-B562-48A6-91D6-3D78C6F0E183}">
    <filterColumn colId="0" hiddenButton="1"/>
    <filterColumn colId="1" hiddenButton="1"/>
    <filterColumn colId="2" hiddenButton="1"/>
  </autoFilter>
  <tableColumns count="3">
    <tableColumn id="1" xr3:uid="{EC90E212-710A-48CF-970F-0C2BD10102FD}" name="הוצאות ישירות שאין מסוג עמלות ניהול חיצוני" dataDxfId="28"/>
    <tableColumn id="2" xr3:uid="{58B16F67-F531-4734-8F44-75088FB5A9F8}" name="אלפי ש&quot;ח"/>
    <tableColumn id="3" xr3:uid="{529697E3-E807-4858-86DD-95B796A73605}" name="קוד דיווח" dataDxfId="2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BA3BF5D-5E66-4E70-A7A7-5207B9723626}" name="RowTitleRegion1.a5.c45.1" displayName="_RowTitleRegion1.a5.c45.1_3" ref="A5:C45" totalsRowShown="0" tableBorderDxfId="26">
  <autoFilter ref="A5:C45" xr:uid="{B220E054-0F36-4738-9B96-FDEC09A6A694}">
    <filterColumn colId="0" hiddenButton="1"/>
    <filterColumn colId="1" hiddenButton="1"/>
    <filterColumn colId="2" hiddenButton="1"/>
  </autoFilter>
  <tableColumns count="3">
    <tableColumn id="1" xr3:uid="{589F03C3-1E38-49D4-9808-E03EB737516F}" name="הוצאות ישירות שאין מסוג עמלות ניהול חיצוני" dataDxfId="25"/>
    <tableColumn id="2" xr3:uid="{228CDA97-8D98-43DB-A8D0-0679E1C876DB}" name="אלפי ש&quot;ח"/>
    <tableColumn id="3" xr3:uid="{10C883F0-D964-44F2-A8B2-896E6CB73CDD}" name="קוד דיווח" dataDxfId="2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5CED0-F25B-478B-B7FB-01ED51236DE6}">
  <dimension ref="A2:N44"/>
  <sheetViews>
    <sheetView rightToLeft="1" view="pageBreakPreview" zoomScaleNormal="100" zoomScaleSheetLayoutView="100" workbookViewId="0">
      <selection activeCell="A10" sqref="A10"/>
    </sheetView>
  </sheetViews>
  <sheetFormatPr defaultRowHeight="12.75" x14ac:dyDescent="0.2"/>
  <cols>
    <col min="1" max="1" width="11.5703125" bestFit="1" customWidth="1"/>
    <col min="2" max="2" width="45.42578125" bestFit="1" customWidth="1"/>
    <col min="3" max="3" width="6.140625" bestFit="1" customWidth="1"/>
    <col min="4" max="4" width="10.140625" bestFit="1" customWidth="1"/>
    <col min="5" max="5" width="11.140625" bestFit="1" customWidth="1"/>
    <col min="6" max="6" width="10.140625" bestFit="1" customWidth="1"/>
    <col min="7" max="8" width="11.140625" bestFit="1" customWidth="1"/>
    <col min="9" max="9" width="11.140625" customWidth="1"/>
    <col min="10" max="11" width="12.7109375" bestFit="1" customWidth="1"/>
    <col min="12" max="13" width="11.140625" customWidth="1"/>
    <col min="14" max="14" width="12.7109375" bestFit="1" customWidth="1"/>
  </cols>
  <sheetData>
    <row r="2" spans="1:14" x14ac:dyDescent="0.2">
      <c r="A2" s="13"/>
      <c r="B2" s="13"/>
      <c r="C2" s="13"/>
      <c r="D2" s="88" t="s">
        <v>31</v>
      </c>
      <c r="E2" s="88"/>
      <c r="F2" s="88"/>
      <c r="G2" s="88"/>
      <c r="H2" s="88"/>
      <c r="I2" s="88"/>
      <c r="J2" s="88"/>
      <c r="K2" s="88"/>
      <c r="L2" s="88"/>
      <c r="M2" s="13"/>
      <c r="N2" s="13"/>
    </row>
    <row r="3" spans="1:14" x14ac:dyDescent="0.2">
      <c r="A3" s="13" t="s">
        <v>32</v>
      </c>
      <c r="B3" s="13" t="s">
        <v>33</v>
      </c>
      <c r="C3" s="13" t="s">
        <v>34</v>
      </c>
      <c r="D3" s="13">
        <v>7957</v>
      </c>
      <c r="E3" s="13">
        <v>7958</v>
      </c>
      <c r="F3" s="13">
        <v>7960</v>
      </c>
      <c r="G3" s="13">
        <v>7961</v>
      </c>
      <c r="H3" s="13">
        <v>7962</v>
      </c>
      <c r="I3" s="13">
        <v>7963</v>
      </c>
      <c r="J3" s="13">
        <v>12537</v>
      </c>
      <c r="K3" s="13">
        <v>12538</v>
      </c>
      <c r="L3" s="13">
        <v>12955</v>
      </c>
      <c r="M3" s="13">
        <v>14482</v>
      </c>
      <c r="N3" s="13" t="s">
        <v>35</v>
      </c>
    </row>
    <row r="4" spans="1:14" x14ac:dyDescent="0.2">
      <c r="A4" s="64">
        <v>3031000</v>
      </c>
      <c r="B4" s="64" t="s">
        <v>135</v>
      </c>
      <c r="C4" s="64" t="s">
        <v>4</v>
      </c>
      <c r="D4" s="2">
        <f>IFERROR(VLOOKUP($A4,[1]Sheet1!$C:$G,3,0)-VLOOKUP($A4,[1]Sheet1!$C:$G,4,0),0)</f>
        <v>0</v>
      </c>
      <c r="E4" s="2">
        <f>IFERROR(VLOOKUP($A4,[2]Sheet1!$C:$G,3,0)-VLOOKUP($A4,[2]Sheet1!$C:$G,4,0),0)</f>
        <v>0</v>
      </c>
      <c r="F4" s="2">
        <f>IFERROR(VLOOKUP($A4,[3]Sheet1!$C:$G,3,0)-VLOOKUP($A4,[3]Sheet1!$C:$G,4,0),0)</f>
        <v>0</v>
      </c>
      <c r="G4" s="2">
        <f>IFERROR(VLOOKUP($A4,[4]Sheet1!$C:$G,3,0)-VLOOKUP($A4,[4]Sheet1!$C:$G,4,0),0)</f>
        <v>0</v>
      </c>
      <c r="H4" s="2">
        <f>IFERROR(VLOOKUP($A4,[5]Sheet1!$C:$G,3,0)-VLOOKUP($A4,[5]Sheet1!$C:$G,4,0),0)</f>
        <v>0</v>
      </c>
      <c r="I4" s="2">
        <f>IFERROR(VLOOKUP($A4,[6]Sheet1!$C:$G,3,0)-VLOOKUP($A4,[6]Sheet1!$C:$G,4,0),0)</f>
        <v>0</v>
      </c>
      <c r="J4" s="2">
        <f>IFERROR(VLOOKUP($A4,[7]Sheet1!$C$1:$G$65536,3,0)-VLOOKUP($A4,[7]Sheet1!$C$1:$G$65536,4,0),0)</f>
        <v>0</v>
      </c>
      <c r="K4" s="2">
        <f>IFERROR(VLOOKUP($A4,[8]Sheet1!$C:$G,3,0)-VLOOKUP($A4,[8]Sheet1!$C:$G,4,0),0)</f>
        <v>6441.13</v>
      </c>
      <c r="L4" s="2">
        <f>IFERROR(VLOOKUP($A4,[9]Sheet1!$C:$G,3,0)-VLOOKUP($A4,[9]Sheet1!$C:$G,4,0),0)</f>
        <v>937.47</v>
      </c>
      <c r="M4" s="2">
        <f>IFERROR(VLOOKUP($A4,[10]Sheet1!$C:$G,3,0)-VLOOKUP($A4,[10]Sheet1!$C:$G,4,0),0)</f>
        <v>0</v>
      </c>
      <c r="N4" s="2">
        <f>SUM(D4:M4)</f>
        <v>7378.6</v>
      </c>
    </row>
    <row r="5" spans="1:14" x14ac:dyDescent="0.2">
      <c r="A5" s="64">
        <v>3031001</v>
      </c>
      <c r="B5" s="64" t="s">
        <v>36</v>
      </c>
      <c r="C5" s="64" t="s">
        <v>5</v>
      </c>
      <c r="D5" s="2">
        <f>IFERROR(VLOOKUP($A5,[1]Sheet1!$C:$G,3,0)-VLOOKUP($A5,[1]Sheet1!$C:$G,4,0),0)</f>
        <v>21116.560000000001</v>
      </c>
      <c r="E5" s="2">
        <f>IFERROR(VLOOKUP($A5,[2]Sheet1!$C:$G,3,0)-VLOOKUP($A5,[2]Sheet1!$C:$G,4,0),0)</f>
        <v>220357.27</v>
      </c>
      <c r="F5" s="2">
        <f>IFERROR(VLOOKUP($A5,[3]Sheet1!$C:$G,3,0)-VLOOKUP($A5,[3]Sheet1!$C:$G,4,0),0)</f>
        <v>669</v>
      </c>
      <c r="G5" s="2">
        <f>IFERROR(VLOOKUP($A5,[4]Sheet1!$C:$G,3,0)-VLOOKUP($A5,[4]Sheet1!$C:$G,4,0),0)</f>
        <v>2341.65</v>
      </c>
      <c r="H5" s="2">
        <f>IFERROR(VLOOKUP($A5,[5]Sheet1!$C:$G,3,0)-VLOOKUP($A5,[5]Sheet1!$C:$G,4,0),0)</f>
        <v>1317.38</v>
      </c>
      <c r="I5" s="2">
        <f>IFERROR(VLOOKUP($A5,[6]Sheet1!$C:$G,3,0)-VLOOKUP($A5,[6]Sheet1!$C:$G,4,0),0)</f>
        <v>0</v>
      </c>
      <c r="J5" s="2">
        <f>IFERROR(VLOOKUP($A5,[7]Sheet1!$C$1:$G$65536,3,0)-VLOOKUP($A5,[7]Sheet1!$C$1:$G$65536,4,0),0)</f>
        <v>394934.85</v>
      </c>
      <c r="K5" s="2">
        <f>IFERROR(VLOOKUP($A5,[8]Sheet1!$C:$G,3,0)-VLOOKUP($A5,[8]Sheet1!$C:$G,4,0),0)</f>
        <v>566819.53</v>
      </c>
      <c r="L5" s="2">
        <f>IFERROR(VLOOKUP($A5,[9]Sheet1!$C:$G,3,0)-VLOOKUP($A5,[9]Sheet1!$C:$G,4,0),0)</f>
        <v>70630.570000000007</v>
      </c>
      <c r="M5" s="2">
        <f>IFERROR(VLOOKUP($A5,[10]Sheet1!$C:$G,3,0)-VLOOKUP($A5,[10]Sheet1!$C:$G,4,0),0)</f>
        <v>7791.46</v>
      </c>
      <c r="N5" s="2">
        <f t="shared" ref="N5:N20" si="0">SUM(D5:M5)</f>
        <v>1285978.27</v>
      </c>
    </row>
    <row r="6" spans="1:14" x14ac:dyDescent="0.2">
      <c r="A6" s="64">
        <v>3034002</v>
      </c>
      <c r="B6" s="64" t="s">
        <v>134</v>
      </c>
      <c r="C6" s="64" t="s">
        <v>7</v>
      </c>
      <c r="D6" s="2">
        <f>IFERROR(VLOOKUP($A6,[1]Sheet1!$C:$G,3,0)-VLOOKUP($A6,[1]Sheet1!$C:$G,4,0),0)</f>
        <v>0</v>
      </c>
      <c r="E6" s="2">
        <f>IFERROR(VLOOKUP($A6,[2]Sheet1!$C:$G,3,0)-VLOOKUP($A6,[2]Sheet1!$C:$G,4,0),0)</f>
        <v>0</v>
      </c>
      <c r="F6" s="2">
        <f>IFERROR(VLOOKUP($A6,[3]Sheet1!$C:$G,3,0)-VLOOKUP($A6,[3]Sheet1!$C:$G,4,0),0)</f>
        <v>0</v>
      </c>
      <c r="G6" s="2">
        <f>IFERROR(VLOOKUP($A6,[4]Sheet1!$C:$G,3,0)-VLOOKUP($A6,[4]Sheet1!$C:$G,4,0),0)</f>
        <v>0</v>
      </c>
      <c r="H6" s="2">
        <f>IFERROR(VLOOKUP($A6,[5]Sheet1!$C:$G,3,0)-VLOOKUP($A6,[5]Sheet1!$C:$G,4,0),0)</f>
        <v>0</v>
      </c>
      <c r="I6" s="2">
        <f>IFERROR(VLOOKUP($A6,[6]Sheet1!$C:$G,3,0)-VLOOKUP($A6,[6]Sheet1!$C:$G,4,0),0)</f>
        <v>0</v>
      </c>
      <c r="J6" s="2">
        <f>IFERROR(VLOOKUP($A6,[7]Sheet1!$C$1:$G$65536,3,0)-VLOOKUP($A6,[7]Sheet1!$C$1:$G$65536,4,0),0)</f>
        <v>0</v>
      </c>
      <c r="K6" s="2">
        <f>IFERROR(VLOOKUP($A6,[8]Sheet1!$C:$G,3,0)-VLOOKUP($A6,[8]Sheet1!$C:$G,4,0),0)</f>
        <v>0</v>
      </c>
      <c r="L6" s="2">
        <f>IFERROR(VLOOKUP($A6,[9]Sheet1!$C:$G,3,0)-VLOOKUP($A6,[9]Sheet1!$C:$G,4,0),0)</f>
        <v>0</v>
      </c>
      <c r="M6" s="2">
        <f>IFERROR(VLOOKUP($A6,[10]Sheet1!$C:$G,3,0)-VLOOKUP($A6,[10]Sheet1!$C:$G,4,0),0)</f>
        <v>0</v>
      </c>
      <c r="N6" s="2">
        <f t="shared" si="0"/>
        <v>0</v>
      </c>
    </row>
    <row r="7" spans="1:14" x14ac:dyDescent="0.2">
      <c r="A7" s="64">
        <v>3034003</v>
      </c>
      <c r="B7" s="64" t="s">
        <v>46</v>
      </c>
      <c r="C7" s="64" t="s">
        <v>9</v>
      </c>
      <c r="D7" s="2">
        <f>IFERROR(VLOOKUP($A7,[1]Sheet1!$C:$G,3,0)-VLOOKUP($A7,[1]Sheet1!$C:$G,4,0),0)</f>
        <v>0</v>
      </c>
      <c r="E7" s="2">
        <f>IFERROR(VLOOKUP($A7,[2]Sheet1!$C:$G,3,0)-VLOOKUP($A7,[2]Sheet1!$C:$G,4,0),0)</f>
        <v>20</v>
      </c>
      <c r="F7" s="2">
        <f>IFERROR(VLOOKUP($A7,[3]Sheet1!$C:$G,3,0)-VLOOKUP($A7,[3]Sheet1!$C:$G,4,0),0)</f>
        <v>0</v>
      </c>
      <c r="G7" s="2">
        <f>IFERROR(VLOOKUP($A7,[4]Sheet1!$C:$G,3,0)-VLOOKUP($A7,[4]Sheet1!$C:$G,4,0),0)</f>
        <v>0</v>
      </c>
      <c r="H7" s="2">
        <f>IFERROR(VLOOKUP($A7,[5]Sheet1!$C:$G,3,0)-VLOOKUP($A7,[5]Sheet1!$C:$G,4,0),0)</f>
        <v>0</v>
      </c>
      <c r="I7" s="2">
        <f>IFERROR(VLOOKUP($A7,[6]Sheet1!$C:$G,3,0)-VLOOKUP($A7,[6]Sheet1!$C:$G,4,0),0)</f>
        <v>0</v>
      </c>
      <c r="J7" s="2">
        <f>IFERROR(VLOOKUP($A7,[7]Sheet1!$C$1:$G$65536,3,0)-VLOOKUP($A7,[7]Sheet1!$C$1:$G$65536,4,0),0)</f>
        <v>187.03</v>
      </c>
      <c r="K7" s="2">
        <f>IFERROR(VLOOKUP($A7,[8]Sheet1!$C:$G,3,0)-VLOOKUP($A7,[8]Sheet1!$C:$G,4,0),0)</f>
        <v>14697.43</v>
      </c>
      <c r="L7" s="2">
        <f>IFERROR(VLOOKUP($A7,[9]Sheet1!$C:$G,3,0)-VLOOKUP($A7,[9]Sheet1!$C:$G,4,0),0)</f>
        <v>304.06</v>
      </c>
      <c r="M7" s="2">
        <f>IFERROR(VLOOKUP($A7,[10]Sheet1!$C:$G,3,0)-VLOOKUP($A7,[10]Sheet1!$C:$G,4,0),0)</f>
        <v>-0.47</v>
      </c>
      <c r="N7" s="2">
        <f t="shared" si="0"/>
        <v>15208.050000000001</v>
      </c>
    </row>
    <row r="8" spans="1:14" x14ac:dyDescent="0.2">
      <c r="A8" s="64">
        <v>3034021</v>
      </c>
      <c r="B8" s="64" t="s">
        <v>47</v>
      </c>
      <c r="C8" s="64" t="s">
        <v>144</v>
      </c>
      <c r="D8" s="2">
        <f>IFERROR(VLOOKUP($A8,[1]Sheet1!$C:$G,3,0)-VLOOKUP($A8,[1]Sheet1!$C:$G,4,0),0)</f>
        <v>0</v>
      </c>
      <c r="E8" s="2">
        <f>IFERROR(VLOOKUP($A8,[2]Sheet1!$C:$G,3,0)-VLOOKUP($A8,[2]Sheet1!$C:$G,4,0),0)</f>
        <v>0</v>
      </c>
      <c r="F8" s="2">
        <f>IFERROR(VLOOKUP($A8,[3]Sheet1!$C:$G,3,0)-VLOOKUP($A8,[3]Sheet1!$C:$G,4,0),0)</f>
        <v>0</v>
      </c>
      <c r="G8" s="2">
        <f>IFERROR(VLOOKUP($A8,[4]Sheet1!$C:$G,3,0)-VLOOKUP($A8,[4]Sheet1!$C:$G,4,0),0)</f>
        <v>0</v>
      </c>
      <c r="H8" s="2">
        <f>IFERROR(VLOOKUP($A8,[5]Sheet1!$C:$G,3,0)-VLOOKUP($A8,[5]Sheet1!$C:$G,4,0),0)</f>
        <v>0</v>
      </c>
      <c r="I8" s="2">
        <f>IFERROR(VLOOKUP($A8,[6]Sheet1!$C:$G,3,0)-VLOOKUP($A8,[6]Sheet1!$C:$G,4,0),0)</f>
        <v>0</v>
      </c>
      <c r="J8" s="2">
        <f>IFERROR(VLOOKUP($A8,[7]Sheet1!$C$1:$G$65536,3,0)-VLOOKUP($A8,[7]Sheet1!$C$1:$G$65536,4,0),0)</f>
        <v>47092.959999999999</v>
      </c>
      <c r="K8" s="2">
        <f>IFERROR(VLOOKUP($A8,[8]Sheet1!$C:$G,3,0)-VLOOKUP($A8,[8]Sheet1!$C:$G,4,0),0)</f>
        <v>48897.35</v>
      </c>
      <c r="L8" s="2">
        <f>IFERROR(VLOOKUP($A8,[9]Sheet1!$C:$G,3,0)-VLOOKUP($A8,[9]Sheet1!$C:$G,4,0),0)</f>
        <v>3701.1</v>
      </c>
      <c r="M8" s="2">
        <f>IFERROR(VLOOKUP($A8,[10]Sheet1!$C:$G,3,0)-VLOOKUP($A8,[10]Sheet1!$C:$G,4,0),0)</f>
        <v>78</v>
      </c>
      <c r="N8" s="2">
        <f t="shared" si="0"/>
        <v>99769.41</v>
      </c>
    </row>
    <row r="9" spans="1:14" x14ac:dyDescent="0.2">
      <c r="A9" s="64">
        <v>3034006</v>
      </c>
      <c r="B9" s="64" t="s">
        <v>48</v>
      </c>
      <c r="C9" s="64" t="s">
        <v>10</v>
      </c>
      <c r="D9" s="2">
        <f>IFERROR(VLOOKUP($A9,[1]Sheet1!$C:$G,3,0)-VLOOKUP($A9,[1]Sheet1!$C:$G,4,0),0)</f>
        <v>0</v>
      </c>
      <c r="E9" s="2">
        <f>IFERROR(VLOOKUP($A9,[2]Sheet1!$C:$G,3,0)-VLOOKUP($A9,[2]Sheet1!$C:$G,4,0),0)</f>
        <v>0</v>
      </c>
      <c r="F9" s="2">
        <f>IFERROR(VLOOKUP($A9,[3]Sheet1!$C:$G,3,0)-VLOOKUP($A9,[3]Sheet1!$C:$G,4,0),0)</f>
        <v>0</v>
      </c>
      <c r="G9" s="2">
        <f>IFERROR(VLOOKUP($A9,[4]Sheet1!$C:$G,3,0)-VLOOKUP($A9,[4]Sheet1!$C:$G,4,0),0)</f>
        <v>0</v>
      </c>
      <c r="H9" s="2">
        <f>IFERROR(VLOOKUP($A9,[5]Sheet1!$C:$G,3,0)-VLOOKUP($A9,[5]Sheet1!$C:$G,4,0),0)</f>
        <v>0</v>
      </c>
      <c r="I9" s="2">
        <f>IFERROR(VLOOKUP($A9,[6]Sheet1!$C:$G,3,0)-VLOOKUP($A9,[6]Sheet1!$C:$G,4,0),0)</f>
        <v>0</v>
      </c>
      <c r="J9" s="2">
        <f>IFERROR(VLOOKUP($A9,[7]Sheet1!$C$1:$G$65536,3,0)-VLOOKUP($A9,[7]Sheet1!$C$1:$G$65536,4,0),0)</f>
        <v>15248.54</v>
      </c>
      <c r="K9" s="2">
        <f>IFERROR(VLOOKUP($A9,[8]Sheet1!$C:$G,3,0)-VLOOKUP($A9,[8]Sheet1!$C:$G,4,0),0)</f>
        <v>60299.3</v>
      </c>
      <c r="L9" s="2">
        <f>IFERROR(VLOOKUP($A9,[9]Sheet1!$C:$G,3,0)-VLOOKUP($A9,[9]Sheet1!$C:$G,4,0),0)</f>
        <v>8104.13</v>
      </c>
      <c r="M9" s="2">
        <f>IFERROR(VLOOKUP($A9,[10]Sheet1!$C:$G,3,0)-VLOOKUP($A9,[10]Sheet1!$C:$G,4,0),0)</f>
        <v>0</v>
      </c>
      <c r="N9" s="2">
        <f t="shared" si="0"/>
        <v>83651.97</v>
      </c>
    </row>
    <row r="10" spans="1:14" x14ac:dyDescent="0.2">
      <c r="A10" s="64">
        <v>3035002</v>
      </c>
      <c r="B10" s="64" t="s">
        <v>145</v>
      </c>
      <c r="C10" s="64" t="s">
        <v>146</v>
      </c>
      <c r="D10" s="2">
        <f>IFERROR(VLOOKUP($A10,[1]Sheet1!$C:$G,3,0)-VLOOKUP($A10,[1]Sheet1!$C:$G,4,0),0)</f>
        <v>0</v>
      </c>
      <c r="E10" s="2">
        <f>IFERROR(VLOOKUP($A10,[2]Sheet1!$C:$G,3,0)-VLOOKUP($A10,[2]Sheet1!$C:$G,4,0),0)</f>
        <v>0</v>
      </c>
      <c r="F10" s="2">
        <f>IFERROR(VLOOKUP($A10,[3]Sheet1!$C:$G,3,0)-VLOOKUP($A10,[3]Sheet1!$C:$G,4,0),0)</f>
        <v>0</v>
      </c>
      <c r="G10" s="2">
        <f>IFERROR(VLOOKUP($A10,[4]Sheet1!$C:$G,3,0)-VLOOKUP($A10,[4]Sheet1!$C:$G,4,0),0)</f>
        <v>0</v>
      </c>
      <c r="H10" s="2">
        <f>IFERROR(VLOOKUP($A10,[5]Sheet1!$C:$G,3,0)-VLOOKUP($A10,[5]Sheet1!$C:$G,4,0),0)</f>
        <v>0</v>
      </c>
      <c r="I10" s="2">
        <f>IFERROR(VLOOKUP($A10,[6]Sheet1!$C:$G,3,0)-VLOOKUP($A10,[6]Sheet1!$C:$G,4,0),0)</f>
        <v>0</v>
      </c>
      <c r="J10" s="2">
        <f>IFERROR(VLOOKUP($A10,[7]Sheet1!$C$1:$G$65536,3,0)-VLOOKUP($A10,[7]Sheet1!$C$1:$G$65536,4,0),0)</f>
        <v>471009.55</v>
      </c>
      <c r="K10" s="2">
        <f>IFERROR(VLOOKUP($A10,[8]Sheet1!$C:$G,3,0)-VLOOKUP($A10,[8]Sheet1!$C:$G,4,0),0)</f>
        <v>373887.46</v>
      </c>
      <c r="L10" s="2">
        <f>IFERROR(VLOOKUP($A10,[9]Sheet1!$C:$G,3,0)-VLOOKUP($A10,[9]Sheet1!$C:$G,4,0),0)</f>
        <v>23852.1</v>
      </c>
      <c r="M10" s="2">
        <f>IFERROR(VLOOKUP($A10,[10]Sheet1!$C:$G,3,0)-VLOOKUP($A10,[10]Sheet1!$C:$G,4,0),0)</f>
        <v>0</v>
      </c>
      <c r="N10" s="2">
        <f t="shared" si="0"/>
        <v>868749.11</v>
      </c>
    </row>
    <row r="11" spans="1:14" x14ac:dyDescent="0.2">
      <c r="A11" s="64">
        <v>3050001</v>
      </c>
      <c r="B11" s="64" t="s">
        <v>147</v>
      </c>
      <c r="C11" s="64" t="s">
        <v>21</v>
      </c>
      <c r="D11" s="2">
        <f>IFERROR(VLOOKUP(#REF!,[1]Sheet1!$C:$G,3,0)-VLOOKUP(#REF!,[1]Sheet1!$C:$G,4,0),0)</f>
        <v>0</v>
      </c>
      <c r="E11" s="2">
        <f>IFERROR(VLOOKUP(#REF!,[2]Sheet1!$C:$G,3,0)-VLOOKUP(#REF!,[2]Sheet1!$C:$G,4,0),0)</f>
        <v>0</v>
      </c>
      <c r="F11" s="2">
        <f>IFERROR(VLOOKUP(#REF!,[3]Sheet1!$C:$G,3,0)-VLOOKUP(#REF!,[3]Sheet1!$C:$G,4,0),0)</f>
        <v>0</v>
      </c>
      <c r="G11" s="2">
        <f>IFERROR(VLOOKUP(#REF!,[4]Sheet1!$C:$G,3,0)-VLOOKUP(#REF!,[4]Sheet1!$C:$G,4,0),0)</f>
        <v>0</v>
      </c>
      <c r="H11" s="2">
        <f>IFERROR(VLOOKUP(#REF!,[5]Sheet1!$C:$G,3,0)-VLOOKUP(#REF!,[5]Sheet1!$C:$G,4,0),0)</f>
        <v>0</v>
      </c>
      <c r="I11" s="2">
        <f>IFERROR(VLOOKUP(#REF!,[6]Sheet1!$C:$G,3,0)-VLOOKUP(#REF!,[6]Sheet1!$C:$G,4,0),0)</f>
        <v>0</v>
      </c>
      <c r="J11" s="2">
        <f>IFERROR(VLOOKUP($A11,[7]Sheet1!$C$1:$G$65536,3,0)-VLOOKUP($A11,[7]Sheet1!$C$1:$G$65536,4,0),0)</f>
        <v>0</v>
      </c>
      <c r="K11" s="2">
        <f>IFERROR(VLOOKUP(#REF!,[8]Sheet1!$C:$G,3,0)-VLOOKUP(#REF!,[8]Sheet1!$C:$G,4,0),0)</f>
        <v>0</v>
      </c>
      <c r="L11" s="2">
        <f>IFERROR(VLOOKUP($A11,[9]Sheet1!$C:$G,3,0)-VLOOKUP($A11,[9]Sheet1!$C:$G,4,0),0)</f>
        <v>0</v>
      </c>
      <c r="M11" s="2">
        <f>IFERROR(VLOOKUP(#REF!,[10]Sheet1!$C:$G,3,0)-VLOOKUP(#REF!,[10]Sheet1!$C:$G,4,0),0)</f>
        <v>0</v>
      </c>
      <c r="N11" s="2">
        <f t="shared" si="0"/>
        <v>0</v>
      </c>
    </row>
    <row r="12" spans="1:14" x14ac:dyDescent="0.2">
      <c r="A12" s="64">
        <v>3050002</v>
      </c>
      <c r="B12" s="64" t="s">
        <v>148</v>
      </c>
      <c r="C12" s="64" t="s">
        <v>23</v>
      </c>
      <c r="D12" s="2">
        <f>IFERROR(VLOOKUP($A12,[1]Sheet1!$C:$G,3,0)-VLOOKUP($A12,[1]Sheet1!$C:$G,4,0),0)</f>
        <v>0</v>
      </c>
      <c r="E12" s="2">
        <f>IFERROR(VLOOKUP($A12,[2]Sheet1!$C:$G,3,0)-VLOOKUP($A12,[2]Sheet1!$C:$G,4,0),0)</f>
        <v>0</v>
      </c>
      <c r="F12" s="2">
        <f>IFERROR(VLOOKUP($A12,[3]Sheet1!$C:$G,3,0)-VLOOKUP($A12,[3]Sheet1!$C:$G,4,0),0)</f>
        <v>0</v>
      </c>
      <c r="G12" s="2">
        <f>IFERROR(VLOOKUP($A12,[4]Sheet1!$C:$G,3,0)-VLOOKUP($A12,[4]Sheet1!$C:$G,4,0),0)</f>
        <v>0</v>
      </c>
      <c r="H12" s="2">
        <f>IFERROR(VLOOKUP($A12,[5]Sheet1!$C:$G,3,0)-VLOOKUP($A12,[5]Sheet1!$C:$G,4,0),0)</f>
        <v>0</v>
      </c>
      <c r="I12" s="2">
        <f>IFERROR(VLOOKUP($A12,[6]Sheet1!$C:$G,3,0)-VLOOKUP($A12,[6]Sheet1!$C:$G,4,0),0)</f>
        <v>0</v>
      </c>
      <c r="J12" s="2">
        <f>IFERROR(VLOOKUP($A12,[7]Sheet1!$C$1:$G$65536,3,0)-VLOOKUP($A12,[7]Sheet1!$C$1:$G$65536,4,0),0)</f>
        <v>0</v>
      </c>
      <c r="K12" s="2">
        <f>IFERROR(VLOOKUP($A12,[8]Sheet1!$C:$G,3,0)-VLOOKUP($A12,[8]Sheet1!$C:$G,4,0),0)</f>
        <v>9160.07</v>
      </c>
      <c r="L12" s="2">
        <f>IFERROR(VLOOKUP($A12,[9]Sheet1!$C:$G,3,0)-VLOOKUP($A12,[9]Sheet1!$C:$G,4,0),0)</f>
        <v>1003.77</v>
      </c>
      <c r="M12" s="2">
        <f>IFERROR(VLOOKUP($A12,[10]Sheet1!$C:$G,3,0)-VLOOKUP($A12,[10]Sheet1!$C:$G,4,0),0)</f>
        <v>0</v>
      </c>
      <c r="N12" s="2">
        <f t="shared" si="0"/>
        <v>10163.84</v>
      </c>
    </row>
    <row r="13" spans="1:14" x14ac:dyDescent="0.2">
      <c r="A13" s="64">
        <v>3034027</v>
      </c>
      <c r="B13" s="64" t="s">
        <v>149</v>
      </c>
      <c r="C13" s="64" t="s">
        <v>150</v>
      </c>
      <c r="D13" s="2">
        <f>IFERROR(VLOOKUP($A13,[1]Sheet1!$C:$G,3,0)-VLOOKUP($A13,[1]Sheet1!$C:$G,4,0),0)</f>
        <v>0</v>
      </c>
      <c r="E13" s="2">
        <f>IFERROR(VLOOKUP($A13,[2]Sheet1!$C:$G,3,0)-VLOOKUP($A13,[2]Sheet1!$C:$G,4,0),0)</f>
        <v>0</v>
      </c>
      <c r="F13" s="2">
        <f>IFERROR(VLOOKUP($A13,[3]Sheet1!$C:$G,3,0)-VLOOKUP($A13,[3]Sheet1!$C:$G,4,0),0)</f>
        <v>0</v>
      </c>
      <c r="G13" s="2">
        <f>IFERROR(VLOOKUP($A13,[4]Sheet1!$C:$G,3,0)-VLOOKUP($A13,[4]Sheet1!$C:$G,4,0),0)</f>
        <v>0</v>
      </c>
      <c r="H13" s="2">
        <f>IFERROR(VLOOKUP($A13,[5]Sheet1!$C:$G,3,0)-VLOOKUP($A13,[5]Sheet1!$C:$G,4,0),0)</f>
        <v>0</v>
      </c>
      <c r="I13" s="2">
        <f>IFERROR(VLOOKUP($A13,[6]Sheet1!$C:$G,3,0)-VLOOKUP($A13,[6]Sheet1!$C:$G,4,0),0)</f>
        <v>0</v>
      </c>
      <c r="J13" s="2">
        <f>IFERROR(VLOOKUP($A13,[7]Sheet1!$C$1:$G$65536,3,0)-VLOOKUP($A13,[7]Sheet1!$C$1:$G$65536,4,0),0)</f>
        <v>136931.26</v>
      </c>
      <c r="K13" s="2">
        <f>IFERROR(VLOOKUP($A13,[8]Sheet1!$C:$G,3,0)-VLOOKUP($A13,[8]Sheet1!$C:$G,4,0),0)</f>
        <v>0</v>
      </c>
      <c r="L13" s="2">
        <f>IFERROR(VLOOKUP($A13,[9]Sheet1!$C:$G,3,0)-VLOOKUP($A13,[9]Sheet1!$C:$G,4,0),0)</f>
        <v>10650.21</v>
      </c>
      <c r="M13" s="2">
        <f>IFERROR(VLOOKUP($A13,[10]Sheet1!$C:$G,3,0)-VLOOKUP($A13,[10]Sheet1!$C:$G,4,0),0)</f>
        <v>0</v>
      </c>
      <c r="N13" s="2">
        <f t="shared" si="0"/>
        <v>147581.47</v>
      </c>
    </row>
    <row r="14" spans="1:14" x14ac:dyDescent="0.2">
      <c r="A14" s="64">
        <v>3033011</v>
      </c>
      <c r="B14" s="64" t="s">
        <v>49</v>
      </c>
      <c r="C14" s="64" t="s">
        <v>11</v>
      </c>
      <c r="D14" s="2">
        <f>IFERROR(VLOOKUP($A14,[1]Sheet1!$C:$G,3,0)-VLOOKUP($A14,[1]Sheet1!$C:$G,4,0),0)</f>
        <v>0</v>
      </c>
      <c r="E14" s="2">
        <f>IFERROR(VLOOKUP($A14,[2]Sheet1!$C:$G,3,0)-VLOOKUP($A14,[2]Sheet1!$C:$G,4,0),0)</f>
        <v>0</v>
      </c>
      <c r="F14" s="2">
        <f>IFERROR(VLOOKUP($A14,[3]Sheet1!$C:$G,3,0)-VLOOKUP($A14,[3]Sheet1!$C:$G,4,0),0)</f>
        <v>0</v>
      </c>
      <c r="G14" s="2">
        <f>IFERROR(VLOOKUP($A14,[4]Sheet1!$C:$G,3,0)-VLOOKUP($A14,[4]Sheet1!$C:$G,4,0),0)</f>
        <v>0</v>
      </c>
      <c r="H14" s="2">
        <f>IFERROR(VLOOKUP($A14,[5]Sheet1!$C:$G,3,0)-VLOOKUP($A14,[5]Sheet1!$C:$G,4,0),0)</f>
        <v>0</v>
      </c>
      <c r="I14" s="2">
        <f>IFERROR(VLOOKUP($A14,[6]Sheet1!$C:$G,3,0)-VLOOKUP($A14,[6]Sheet1!$C:$G,4,0),0)</f>
        <v>0</v>
      </c>
      <c r="J14" s="2">
        <f>IFERROR(VLOOKUP($A14,[7]Sheet1!$C$1:$G$65536,3,0)-VLOOKUP($A14,[7]Sheet1!$C$1:$G$65536,4,0),0)</f>
        <v>358398.31</v>
      </c>
      <c r="K14" s="2">
        <f>IFERROR(VLOOKUP($A14,[8]Sheet1!$C:$G,3,0)-VLOOKUP($A14,[8]Sheet1!$C:$G,4,0),0)</f>
        <v>228993.89</v>
      </c>
      <c r="L14" s="2">
        <f>IFERROR(VLOOKUP($A14,[9]Sheet1!$C:$G,3,0)-VLOOKUP($A14,[9]Sheet1!$C:$G,4,0),0)</f>
        <v>16727.47</v>
      </c>
      <c r="M14" s="2">
        <f>IFERROR(VLOOKUP($A14,[10]Sheet1!$C:$G,3,0)-VLOOKUP($A14,[10]Sheet1!$C:$G,4,0),0)</f>
        <v>57.31</v>
      </c>
      <c r="N14" s="2">
        <f t="shared" si="0"/>
        <v>604176.98</v>
      </c>
    </row>
    <row r="15" spans="1:14" x14ac:dyDescent="0.2">
      <c r="A15" s="64">
        <v>3033010</v>
      </c>
      <c r="B15" s="64" t="s">
        <v>50</v>
      </c>
      <c r="C15" s="64" t="s">
        <v>13</v>
      </c>
      <c r="D15" s="2">
        <f>IFERROR(VLOOKUP($A15,[1]Sheet1!$C:$G,3,0)-VLOOKUP($A15,[1]Sheet1!$C:$G,4,0),0)</f>
        <v>0</v>
      </c>
      <c r="E15" s="2">
        <f>IFERROR(VLOOKUP($A15,[2]Sheet1!$C:$G,3,0)-VLOOKUP($A15,[2]Sheet1!$C:$G,4,0),0)</f>
        <v>0</v>
      </c>
      <c r="F15" s="2">
        <f>IFERROR(VLOOKUP($A15,[3]Sheet1!$C:$G,3,0)-VLOOKUP($A15,[3]Sheet1!$C:$G,4,0),0)</f>
        <v>0</v>
      </c>
      <c r="G15" s="2">
        <f>IFERROR(VLOOKUP($A15,[4]Sheet1!$C:$G,3,0)-VLOOKUP($A15,[4]Sheet1!$C:$G,4,0),0)</f>
        <v>0</v>
      </c>
      <c r="H15" s="2">
        <f>IFERROR(VLOOKUP($A15,[5]Sheet1!$C:$G,3,0)-VLOOKUP($A15,[5]Sheet1!$C:$G,4,0),0)</f>
        <v>0</v>
      </c>
      <c r="I15" s="2">
        <f>IFERROR(VLOOKUP($A15,[6]Sheet1!$C:$G,3,0)-VLOOKUP($A15,[6]Sheet1!$C:$G,4,0),0)</f>
        <v>0</v>
      </c>
      <c r="J15" s="2">
        <f>IFERROR(VLOOKUP($A15,[7]Sheet1!$C$1:$G$65536,3,0)-VLOOKUP($A15,[7]Sheet1!$C$1:$G$65536,4,0),0)</f>
        <v>1360930.64</v>
      </c>
      <c r="K15" s="2">
        <f>IFERROR(VLOOKUP($A15,[8]Sheet1!$C:$G,3,0)-VLOOKUP($A15,[8]Sheet1!$C:$G,4,0),0)</f>
        <v>2760829</v>
      </c>
      <c r="L15" s="2">
        <f>IFERROR(VLOOKUP($A15,[9]Sheet1!$C:$G,3,0)-VLOOKUP($A15,[9]Sheet1!$C:$G,4,0),0)</f>
        <v>173494.17</v>
      </c>
      <c r="M15" s="2">
        <f>IFERROR(VLOOKUP($A15,[10]Sheet1!$C:$G,3,0)-VLOOKUP($A15,[10]Sheet1!$C:$G,4,0),0)</f>
        <v>0</v>
      </c>
      <c r="N15" s="2">
        <f t="shared" si="0"/>
        <v>4295253.8099999996</v>
      </c>
    </row>
    <row r="16" spans="1:14" x14ac:dyDescent="0.2">
      <c r="A16" s="64">
        <v>3033002</v>
      </c>
      <c r="B16" s="64" t="s">
        <v>14</v>
      </c>
      <c r="C16" s="64" t="s">
        <v>15</v>
      </c>
      <c r="D16" s="2">
        <f>IFERROR(VLOOKUP($A16,[1]Sheet1!$C:$G,3,0)-VLOOKUP($A16,[1]Sheet1!$C:$G,4,0),0)</f>
        <v>0</v>
      </c>
      <c r="E16" s="2">
        <f>IFERROR(VLOOKUP($A16,[2]Sheet1!$C:$G,3,0)-VLOOKUP($A16,[2]Sheet1!$C:$G,4,0),0)</f>
        <v>0</v>
      </c>
      <c r="F16" s="2">
        <f>IFERROR(VLOOKUP($A16,[3]Sheet1!$C:$G,3,0)-VLOOKUP($A16,[3]Sheet1!$C:$G,4,0),0)</f>
        <v>0</v>
      </c>
      <c r="G16" s="2">
        <f>IFERROR(VLOOKUP($A16,[4]Sheet1!$C:$G,3,0)-VLOOKUP($A16,[4]Sheet1!$C:$G,4,0),0)</f>
        <v>0</v>
      </c>
      <c r="H16" s="2">
        <f>IFERROR(VLOOKUP($A16,[5]Sheet1!$C:$G,3,0)-VLOOKUP($A16,[5]Sheet1!$C:$G,4,0),0)</f>
        <v>0</v>
      </c>
      <c r="I16" s="2">
        <f>IFERROR(VLOOKUP($A16,[6]Sheet1!$C:$G,3,0)-VLOOKUP($A16,[6]Sheet1!$C:$G,4,0),0)</f>
        <v>0</v>
      </c>
      <c r="J16" s="2">
        <f>IFERROR(VLOOKUP($A16,[7]Sheet1!$C$1:$G$65536,3,0)-VLOOKUP($A16,[7]Sheet1!$C$1:$G$65536,4,0),0)</f>
        <v>0</v>
      </c>
      <c r="K16" s="2">
        <f>IFERROR(VLOOKUP($A16,[8]Sheet1!$C:$G,3,0)-VLOOKUP($A16,[8]Sheet1!$C:$G,4,0),0)</f>
        <v>0</v>
      </c>
      <c r="L16" s="2">
        <f>IFERROR(VLOOKUP($A16,[9]Sheet1!$C:$G,3,0)-VLOOKUP($A16,[9]Sheet1!$C:$G,4,0),0)</f>
        <v>0</v>
      </c>
      <c r="M16" s="2">
        <f>IFERROR(VLOOKUP($A16,[10]Sheet1!$C:$G,3,0)-VLOOKUP($A16,[10]Sheet1!$C:$G,4,0),0)</f>
        <v>0</v>
      </c>
      <c r="N16" s="2">
        <f t="shared" si="0"/>
        <v>0</v>
      </c>
    </row>
    <row r="17" spans="1:14" x14ac:dyDescent="0.2">
      <c r="A17" s="64">
        <v>3033001</v>
      </c>
      <c r="B17" s="64" t="s">
        <v>151</v>
      </c>
      <c r="C17" s="64" t="s">
        <v>16</v>
      </c>
      <c r="D17" s="2">
        <f>IFERROR(VLOOKUP($A17,[1]Sheet1!$C:$G,3,0)-VLOOKUP($A17,[1]Sheet1!$C:$G,4,0),0)</f>
        <v>0</v>
      </c>
      <c r="E17" s="2">
        <f>IFERROR(VLOOKUP($A17,[2]Sheet1!$C:$G,3,0)-VLOOKUP($A17,[2]Sheet1!$C:$G,4,0),0)</f>
        <v>0</v>
      </c>
      <c r="F17" s="2">
        <f>IFERROR(VLOOKUP($A17,[3]Sheet1!$C:$G,3,0)-VLOOKUP($A17,[3]Sheet1!$C:$G,4,0),0)</f>
        <v>0</v>
      </c>
      <c r="G17" s="2">
        <f>IFERROR(VLOOKUP($A17,[4]Sheet1!$C:$G,3,0)-VLOOKUP($A17,[4]Sheet1!$C:$G,4,0),0)</f>
        <v>0</v>
      </c>
      <c r="H17" s="2">
        <f>IFERROR(VLOOKUP($A17,[5]Sheet1!$C:$G,3,0)-VLOOKUP($A17,[5]Sheet1!$C:$G,4,0),0)</f>
        <v>0</v>
      </c>
      <c r="I17" s="2">
        <f>IFERROR(VLOOKUP($A17,[6]Sheet1!$C:$G,3,0)-VLOOKUP($A17,[6]Sheet1!$C:$G,4,0),0)</f>
        <v>0</v>
      </c>
      <c r="J17" s="2">
        <f>IFERROR(VLOOKUP($A17,[7]Sheet1!$C$1:$G$65536,3,0)-VLOOKUP($A17,[7]Sheet1!$C$1:$G$65536,4,0),0)</f>
        <v>0</v>
      </c>
      <c r="K17" s="2">
        <f>IFERROR(VLOOKUP($A17,[8]Sheet1!$C:$G,3,0)-VLOOKUP($A17,[8]Sheet1!$C:$G,4,0),0)</f>
        <v>0</v>
      </c>
      <c r="L17" s="2">
        <f>IFERROR(VLOOKUP($A17,[9]Sheet1!$C:$G,3,0)-VLOOKUP($A17,[9]Sheet1!$C:$G,4,0),0)</f>
        <v>0</v>
      </c>
      <c r="M17" s="2">
        <f>IFERROR(VLOOKUP($A17,[10]Sheet1!$C:$G,3,0)-VLOOKUP($A17,[10]Sheet1!$C:$G,4,0),0)</f>
        <v>0</v>
      </c>
      <c r="N17" s="2">
        <f t="shared" si="0"/>
        <v>0</v>
      </c>
    </row>
    <row r="18" spans="1:14" x14ac:dyDescent="0.2">
      <c r="A18" s="64">
        <v>3033021</v>
      </c>
      <c r="B18" s="64" t="s">
        <v>37</v>
      </c>
      <c r="C18" s="64" t="s">
        <v>17</v>
      </c>
      <c r="D18" s="2">
        <f>IFERROR(VLOOKUP($A18,[1]Sheet1!$C:$G,3,0)-VLOOKUP($A18,[1]Sheet1!$C:$G,4,0),0)</f>
        <v>12348.66</v>
      </c>
      <c r="E18" s="2">
        <f>IFERROR(VLOOKUP($A18,[2]Sheet1!$C:$G,3,0)-VLOOKUP($A18,[2]Sheet1!$C:$G,4,0),0)</f>
        <v>33816.94</v>
      </c>
      <c r="F18" s="2">
        <f>IFERROR(VLOOKUP($A18,[3]Sheet1!$C:$G,3,0)-VLOOKUP($A18,[3]Sheet1!$C:$G,4,0),0)</f>
        <v>77.010000000000005</v>
      </c>
      <c r="G18" s="2">
        <f>IFERROR(VLOOKUP($A18,[4]Sheet1!$C:$G,3,0)-VLOOKUP($A18,[4]Sheet1!$C:$G,4,0),0)</f>
        <v>0</v>
      </c>
      <c r="H18" s="2">
        <f>IFERROR(VLOOKUP($A18,[5]Sheet1!$C:$G,3,0)-VLOOKUP($A18,[5]Sheet1!$C:$G,4,0),0)</f>
        <v>27.95</v>
      </c>
      <c r="I18" s="2">
        <f>IFERROR(VLOOKUP($A18,[6]Sheet1!$C:$G,3,0)-VLOOKUP($A18,[6]Sheet1!$C:$G,4,0),0)</f>
        <v>0</v>
      </c>
      <c r="J18" s="2">
        <f>IFERROR(VLOOKUP($A18,[7]Sheet1!$C$1:$G$65536,3,0)-VLOOKUP($A18,[7]Sheet1!$C$1:$G$65536,4,0),0)</f>
        <v>0</v>
      </c>
      <c r="K18" s="2">
        <f>IFERROR(VLOOKUP($A18,[8]Sheet1!$C:$G,3,0)-VLOOKUP($A18,[8]Sheet1!$C:$G,4,0),0)</f>
        <v>0</v>
      </c>
      <c r="L18" s="2">
        <f>IFERROR(VLOOKUP($A18,[9]Sheet1!$C:$G,3,0)-VLOOKUP($A18,[9]Sheet1!$C:$G,4,0),0)</f>
        <v>0</v>
      </c>
      <c r="M18" s="2">
        <f>IFERROR(VLOOKUP($A18,[10]Sheet1!$C:$G,3,0)-VLOOKUP($A18,[10]Sheet1!$C:$G,4,0),0)</f>
        <v>0</v>
      </c>
      <c r="N18" s="2">
        <f t="shared" si="0"/>
        <v>46270.560000000005</v>
      </c>
    </row>
    <row r="19" spans="1:14" x14ac:dyDescent="0.2">
      <c r="A19" s="64">
        <v>3033022</v>
      </c>
      <c r="B19" s="64" t="s">
        <v>38</v>
      </c>
      <c r="C19" s="64" t="s">
        <v>18</v>
      </c>
      <c r="D19" s="2">
        <f>IFERROR(VLOOKUP($A19,[1]Sheet1!$C:$G,3,0)-VLOOKUP($A19,[1]Sheet1!$C:$G,4,0),0)</f>
        <v>0</v>
      </c>
      <c r="E19" s="2">
        <f>IFERROR(VLOOKUP($A19,[2]Sheet1!$C:$G,3,0)-VLOOKUP($A19,[2]Sheet1!$C:$G,4,0),0)</f>
        <v>41602.75</v>
      </c>
      <c r="F19" s="2">
        <f>IFERROR(VLOOKUP($A19,[3]Sheet1!$C:$G,3,0)-VLOOKUP($A19,[3]Sheet1!$C:$G,4,0),0)</f>
        <v>0</v>
      </c>
      <c r="G19" s="2">
        <f>IFERROR(VLOOKUP($A19,[4]Sheet1!$C:$G,3,0)-VLOOKUP($A19,[4]Sheet1!$C:$G,4,0),0)</f>
        <v>0</v>
      </c>
      <c r="H19" s="2">
        <f>IFERROR(VLOOKUP($A19,[5]Sheet1!$C:$G,3,0)-VLOOKUP($A19,[5]Sheet1!$C:$G,4,0),0)</f>
        <v>0</v>
      </c>
      <c r="I19" s="2">
        <f>IFERROR(VLOOKUP($A19,[6]Sheet1!$C:$G,3,0)-VLOOKUP($A19,[6]Sheet1!$C:$G,4,0),0)</f>
        <v>0</v>
      </c>
      <c r="J19" s="2">
        <f>IFERROR(VLOOKUP($A19,[7]Sheet1!$C$1:$G$65536,3,0)-VLOOKUP($A19,[7]Sheet1!$C$1:$G$65536,4,0),0)</f>
        <v>2282.17</v>
      </c>
      <c r="K19" s="2">
        <f>IFERROR(VLOOKUP($A19,[8]Sheet1!$C:$G,3,0)-VLOOKUP($A19,[8]Sheet1!$C:$G,4,0),0)</f>
        <v>2282.17</v>
      </c>
      <c r="L19" s="2">
        <f>IFERROR(VLOOKUP($A19,[9]Sheet1!$C:$G,3,0)-VLOOKUP($A19,[9]Sheet1!$C:$G,4,0),0)</f>
        <v>1011.85</v>
      </c>
      <c r="M19" s="2">
        <f>IFERROR(VLOOKUP($A19,[10]Sheet1!$C:$G,3,0)-VLOOKUP($A19,[10]Sheet1!$C:$G,4,0),0)</f>
        <v>0</v>
      </c>
      <c r="N19" s="2">
        <f t="shared" si="0"/>
        <v>47178.939999999995</v>
      </c>
    </row>
    <row r="20" spans="1:14" x14ac:dyDescent="0.2">
      <c r="A20" s="64">
        <v>3033025</v>
      </c>
      <c r="B20" s="64" t="s">
        <v>39</v>
      </c>
      <c r="C20" s="64" t="s">
        <v>19</v>
      </c>
      <c r="D20" s="2">
        <f>IFERROR(VLOOKUP($A20,[1]Sheet1!$C:$G,3,0)-VLOOKUP($A20,[1]Sheet1!$C:$G,4,0),0)</f>
        <v>4154.25</v>
      </c>
      <c r="E20" s="2">
        <f>IFERROR(VLOOKUP($A20,[2]Sheet1!$C:$G,3,0)-VLOOKUP($A20,[2]Sheet1!$C:$G,4,0),0)</f>
        <v>66179.759999999995</v>
      </c>
      <c r="F20" s="2">
        <f>IFERROR(VLOOKUP($A20,[3]Sheet1!$C:$G,3,0)-VLOOKUP($A20,[3]Sheet1!$C:$G,4,0),0)</f>
        <v>4463.92</v>
      </c>
      <c r="G20" s="2">
        <f>IFERROR(VLOOKUP($A20,[4]Sheet1!$C:$G,3,0)-VLOOKUP($A20,[4]Sheet1!$C:$G,4,0),0)</f>
        <v>19750.349999999999</v>
      </c>
      <c r="H20" s="2">
        <f>IFERROR(VLOOKUP($A20,[5]Sheet1!$C:$G,3,0)-VLOOKUP($A20,[5]Sheet1!$C:$G,4,0),0)</f>
        <v>4957.41</v>
      </c>
      <c r="I20" s="2">
        <f>IFERROR(VLOOKUP($A20,[6]Sheet1!$C:$G,3,0)-VLOOKUP($A20,[6]Sheet1!$C:$G,4,0),0)</f>
        <v>0</v>
      </c>
      <c r="J20" s="2">
        <f>IFERROR(VLOOKUP($A20,[7]Sheet1!$C$1:$G$65536,3,0)-VLOOKUP($A20,[7]Sheet1!$C$1:$G$65536,4,0),0)</f>
        <v>0</v>
      </c>
      <c r="K20" s="2">
        <f>IFERROR(VLOOKUP($A20,[8]Sheet1!$C:$G,3,0)-VLOOKUP($A20,[8]Sheet1!$C:$G,4,0),0)</f>
        <v>3203.06</v>
      </c>
      <c r="L20" s="2">
        <f>IFERROR(VLOOKUP($A20,[9]Sheet1!$C:$G,3,0)-VLOOKUP($A20,[9]Sheet1!$C:$G,4,0),0)</f>
        <v>0</v>
      </c>
      <c r="M20" s="2">
        <f>IFERROR(VLOOKUP($A20,[10]Sheet1!$C:$G,3,0)-VLOOKUP($A20,[10]Sheet1!$C:$G,4,0),0)</f>
        <v>501.94</v>
      </c>
      <c r="N20" s="2">
        <f t="shared" si="0"/>
        <v>103210.69</v>
      </c>
    </row>
    <row r="21" spans="1:14" x14ac:dyDescent="0.2">
      <c r="A21" s="64">
        <v>3033026</v>
      </c>
      <c r="B21" s="64" t="s">
        <v>52</v>
      </c>
      <c r="C21" s="64" t="s">
        <v>20</v>
      </c>
      <c r="D21" s="2">
        <f>IFERROR(VLOOKUP($A21,[1]Sheet1!$C:$G,3,0)-VLOOKUP($A21,[1]Sheet1!$C:$G,4,0),0)</f>
        <v>0</v>
      </c>
      <c r="E21" s="2">
        <f>IFERROR(VLOOKUP($A21,[2]Sheet1!$C:$G,3,0)-VLOOKUP($A21,[2]Sheet1!$C:$G,4,0),0)</f>
        <v>0</v>
      </c>
      <c r="F21" s="2">
        <f>IFERROR(VLOOKUP($A21,[3]Sheet1!$C:$G,3,0)-VLOOKUP($A21,[3]Sheet1!$C:$G,4,0),0)</f>
        <v>0</v>
      </c>
      <c r="G21" s="2">
        <f>IFERROR(VLOOKUP($A21,[4]Sheet1!$C:$G,3,0)-VLOOKUP($A21,[4]Sheet1!$C:$G,4,0),0)</f>
        <v>0</v>
      </c>
      <c r="H21" s="2">
        <f>IFERROR(VLOOKUP($A21,[5]Sheet1!$C:$G,3,0)-VLOOKUP($A21,[5]Sheet1!$C:$G,4,0),0)</f>
        <v>0</v>
      </c>
      <c r="I21" s="2">
        <f>IFERROR(VLOOKUP($A21,[6]Sheet1!$C:$G,3,0)-VLOOKUP($A21,[6]Sheet1!$C:$G,4,0),0)</f>
        <v>0</v>
      </c>
      <c r="J21" s="2">
        <f>IFERROR(VLOOKUP($A21,[7]Sheet1!$C$1:$G$65536,3,0)-VLOOKUP($A21,[7]Sheet1!$C$1:$G$65536,4,0),0)</f>
        <v>0</v>
      </c>
      <c r="K21" s="2">
        <f>IFERROR(VLOOKUP($A21,[8]Sheet1!$C:$G,3,0)-VLOOKUP($A21,[8]Sheet1!$C:$G,4,0),0)</f>
        <v>59.6</v>
      </c>
      <c r="L21" s="2">
        <f>IFERROR(VLOOKUP($A21,[9]Sheet1!$C:$G,3,0)-VLOOKUP($A21,[9]Sheet1!$C:$G,4,0),0)</f>
        <v>4.8</v>
      </c>
      <c r="M21" s="2">
        <f>IFERROR(VLOOKUP($A21,[10]Sheet1!$C:$G,3,0)-VLOOKUP($A21,[10]Sheet1!$C:$G,4,0),0)</f>
        <v>0</v>
      </c>
      <c r="N21" s="2">
        <f t="shared" ref="N21:N22" si="1">SUM(D21:M21)</f>
        <v>64.400000000000006</v>
      </c>
    </row>
    <row r="22" spans="1:14" x14ac:dyDescent="0.2">
      <c r="A22" s="64">
        <v>3033032</v>
      </c>
      <c r="B22" s="64" t="s">
        <v>152</v>
      </c>
      <c r="C22" s="64" t="s">
        <v>153</v>
      </c>
      <c r="D22" s="2">
        <f>IFERROR(VLOOKUP($A22,[1]Sheet1!$C:$G,3,0)-VLOOKUP($A22,[1]Sheet1!$C:$G,4,0),0)</f>
        <v>0</v>
      </c>
      <c r="E22" s="2">
        <f>IFERROR(VLOOKUP($A22,[2]Sheet1!$C:$G,3,0)-VLOOKUP($A22,[2]Sheet1!$C:$G,4,0),0)</f>
        <v>0</v>
      </c>
      <c r="F22" s="2">
        <f>IFERROR(VLOOKUP($A22,[3]Sheet1!$C:$G,3,0)-VLOOKUP($A22,[3]Sheet1!$C:$G,4,0),0)</f>
        <v>0</v>
      </c>
      <c r="G22" s="2">
        <f>IFERROR(VLOOKUP($A22,[4]Sheet1!$C:$G,3,0)-VLOOKUP($A22,[4]Sheet1!$C:$G,4,0),0)</f>
        <v>0</v>
      </c>
      <c r="H22" s="2">
        <f>IFERROR(VLOOKUP($A22,[5]Sheet1!$C:$G,3,0)-VLOOKUP($A22,[5]Sheet1!$C:$G,4,0),0)</f>
        <v>0</v>
      </c>
      <c r="I22" s="2">
        <f>IFERROR(VLOOKUP($A22,[6]Sheet1!$C:$G,3,0)-VLOOKUP($A22,[6]Sheet1!$C:$G,4,0),0)</f>
        <v>0</v>
      </c>
      <c r="J22" s="2">
        <f>IFERROR(VLOOKUP($A22,[7]Sheet1!$C$1:$G$65536,3,0)-VLOOKUP($A22,[7]Sheet1!$C$1:$G$65536,4,0),0)</f>
        <v>0</v>
      </c>
      <c r="K22" s="2">
        <f>IFERROR(VLOOKUP($A22,[8]Sheet1!$C:$G,3,0)-VLOOKUP($A22,[8]Sheet1!$C:$G,4,0),0)</f>
        <v>0</v>
      </c>
      <c r="L22" s="2">
        <f>IFERROR(VLOOKUP($A22,[9]Sheet1!$C:$G,3,0)-VLOOKUP($A22,[9]Sheet1!$C:$G,4,0),0)</f>
        <v>0</v>
      </c>
      <c r="M22" s="2">
        <f>IFERROR(VLOOKUP($A22,[10]Sheet1!$C:$G,3,0)-VLOOKUP($A22,[10]Sheet1!$C:$G,4,0),0)</f>
        <v>0</v>
      </c>
      <c r="N22" s="2">
        <f t="shared" si="1"/>
        <v>0</v>
      </c>
    </row>
    <row r="23" spans="1:14" x14ac:dyDescent="0.2">
      <c r="D23" s="4">
        <f>SUM(D4:D22)</f>
        <v>37619.47</v>
      </c>
      <c r="E23" s="4">
        <f t="shared" ref="E23:M23" si="2">SUM(E4:E22)</f>
        <v>361976.72</v>
      </c>
      <c r="F23" s="4">
        <f t="shared" si="2"/>
        <v>5209.93</v>
      </c>
      <c r="G23" s="4">
        <f t="shared" si="2"/>
        <v>22092</v>
      </c>
      <c r="H23" s="4">
        <f t="shared" si="2"/>
        <v>6302.74</v>
      </c>
      <c r="I23" s="4">
        <f t="shared" si="2"/>
        <v>0</v>
      </c>
      <c r="J23" s="4">
        <f t="shared" si="2"/>
        <v>2787015.3099999996</v>
      </c>
      <c r="K23" s="4">
        <f t="shared" si="2"/>
        <v>4075569.99</v>
      </c>
      <c r="L23" s="4">
        <f>SUM(L4:L22)</f>
        <v>310421.7</v>
      </c>
      <c r="M23" s="4">
        <f t="shared" si="2"/>
        <v>8428.24</v>
      </c>
      <c r="N23" s="4">
        <f>SUM(D23:M23)</f>
        <v>7614636.1000000006</v>
      </c>
    </row>
    <row r="24" spans="1:14" x14ac:dyDescent="0.2"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4" x14ac:dyDescent="0.2">
      <c r="B25" t="s">
        <v>40</v>
      </c>
      <c r="D25" s="3">
        <f>VLOOKUP(D$3,'[11]ריכוז DE1'!$B:$N,13,0)</f>
        <v>62473.553</v>
      </c>
      <c r="E25" s="3">
        <f>VLOOKUP(E$3,'[11]ריכוז DE1'!$B:$N,13,0)</f>
        <v>937601.554</v>
      </c>
      <c r="F25" s="3">
        <f>VLOOKUP(F$3,'[11]ריכוז DE1'!$B:$N,13,0)</f>
        <v>8580.3439999999991</v>
      </c>
      <c r="G25" s="3">
        <f>VLOOKUP(G$3,'[11]ריכוז DE1'!$B:$N,13,0)</f>
        <v>27496.83</v>
      </c>
      <c r="H25" s="3">
        <f>VLOOKUP(H$3,'[11]ריכוז DE1'!$B:$N,13,0)</f>
        <v>10086.26</v>
      </c>
      <c r="I25" s="3">
        <f>VLOOKUP(I$3,'[11]ריכוז DE1'!$B:$N,13,0)</f>
        <v>60919.932000000001</v>
      </c>
      <c r="J25" s="3">
        <f>VLOOKUP(J$3,'[11]ריכוז DE1'!$B:$N,13,0)</f>
        <v>2159844.9980000001</v>
      </c>
      <c r="K25" s="3">
        <f>VLOOKUP(K$3,'[11]ריכוז DE1'!$B:$N,13,0)</f>
        <v>3678504.0610000002</v>
      </c>
      <c r="L25" s="3">
        <f>VLOOKUP(L$3,'[11]ריכוז DE1'!$B:$N,13,0)</f>
        <v>347784.64600000001</v>
      </c>
      <c r="M25" s="3">
        <f>VLOOKUP(M$3,'[11]ריכוז DE1'!$B:$N,13,0)</f>
        <v>31270.308000000001</v>
      </c>
      <c r="N25" s="3">
        <f>SUM(D25:M25)</f>
        <v>7324562.4859999996</v>
      </c>
    </row>
    <row r="26" spans="1:14" x14ac:dyDescent="0.2">
      <c r="B26" t="s">
        <v>41</v>
      </c>
      <c r="D26" s="3">
        <f>VLOOKUP(D$3,'[12]ריכוז DE1'!$B:$N,13,0)</f>
        <v>69571.120999999999</v>
      </c>
      <c r="E26" s="3">
        <f>VLOOKUP(E$3,'[12]ריכוז DE1'!$B:$N,13,0)</f>
        <v>237973.34599999999</v>
      </c>
      <c r="F26" s="3">
        <f>VLOOKUP(F$3,'[12]ריכוז DE1'!$B:$N,13,0)</f>
        <v>6596.0069999999996</v>
      </c>
      <c r="G26" s="3">
        <f>VLOOKUP(G$3,'[12]ריכוז DE1'!$B:$N,13,0)</f>
        <v>34964.300000000003</v>
      </c>
      <c r="H26" s="3">
        <f>VLOOKUP(H$3,'[12]ריכוז DE1'!$B:$N,13,0)</f>
        <v>11885.235000000001</v>
      </c>
      <c r="I26" s="3">
        <f>VLOOKUP(I$3,'[12]ריכוז DE1'!$B:$N,13,0)</f>
        <v>53407.396999999997</v>
      </c>
      <c r="J26" s="3">
        <f>VLOOKUP(J$3,'[12]ריכוז DE1'!$B:$N,13,0)</f>
        <v>2042540.14</v>
      </c>
      <c r="K26" s="3">
        <f>VLOOKUP(K$3,'[12]ריכוז DE1'!$B:$N,13,0)</f>
        <v>3137595.1830000002</v>
      </c>
      <c r="L26" s="3">
        <f>VLOOKUP(L$3,'[12]ריכוז DE1'!$B:$N,13,0)</f>
        <v>282974.76799999998</v>
      </c>
      <c r="M26" s="3">
        <v>10658.088</v>
      </c>
      <c r="N26" s="3">
        <f>SUM(D26:M26)</f>
        <v>5888165.5850000009</v>
      </c>
    </row>
    <row r="27" spans="1:14" x14ac:dyDescent="0.2"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2"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2"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4" x14ac:dyDescent="0.2"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4" x14ac:dyDescent="0.2"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1:14" x14ac:dyDescent="0.2"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4:14" x14ac:dyDescent="0.2"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4:14" x14ac:dyDescent="0.2"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4:14" x14ac:dyDescent="0.2"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4:14" x14ac:dyDescent="0.2"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4:14" x14ac:dyDescent="0.2"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4:14" x14ac:dyDescent="0.2"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4:14" x14ac:dyDescent="0.2"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4:14" x14ac:dyDescent="0.2"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4:14" x14ac:dyDescent="0.2"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4:14" x14ac:dyDescent="0.2"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</row>
    <row r="43" spans="4:14" x14ac:dyDescent="0.2"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4:14" x14ac:dyDescent="0.2"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</row>
  </sheetData>
  <mergeCells count="1">
    <mergeCell ref="D2:L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A10" sqref="A10"/>
    </sheetView>
  </sheetViews>
  <sheetFormatPr defaultColWidth="0" defaultRowHeight="12.75" zeroHeight="1" x14ac:dyDescent="0.2"/>
  <cols>
    <col min="1" max="1" width="129" bestFit="1" customWidth="1"/>
    <col min="2" max="2" width="13.710937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28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0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120" t="s">
        <v>206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120" t="s">
        <v>206</v>
      </c>
      <c r="C16" s="9" t="s">
        <v>21</v>
      </c>
      <c r="D16" s="5"/>
      <c r="E16" s="5"/>
    </row>
    <row r="17" spans="1:5" ht="18.75" x14ac:dyDescent="0.3">
      <c r="A17" s="67" t="s">
        <v>163</v>
      </c>
      <c r="B17" s="120" t="s">
        <v>206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0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57163.664499999999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60919.932000000001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53407.396999999997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0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0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0</v>
      </c>
      <c r="C32" s="9" t="s">
        <v>19</v>
      </c>
      <c r="D32" s="5"/>
      <c r="E32" s="5"/>
    </row>
    <row r="33" spans="1:5" ht="31.5" x14ac:dyDescent="0.3">
      <c r="A33" s="65" t="s">
        <v>175</v>
      </c>
      <c r="B33" s="120" t="s">
        <v>206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0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1E-3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0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0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0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1E-3</v>
      </c>
      <c r="C44" s="9" t="s">
        <v>193</v>
      </c>
    </row>
    <row r="45" spans="1:5" ht="18.75" x14ac:dyDescent="0.2">
      <c r="A45" s="116" t="s">
        <v>191</v>
      </c>
      <c r="B45" s="117">
        <v>1E-3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60919.932000000001</v>
      </c>
      <c r="C48" s="5"/>
    </row>
    <row r="49" spans="1:3" ht="18.75" x14ac:dyDescent="0.3">
      <c r="A49" s="11" t="s">
        <v>142</v>
      </c>
      <c r="B49" s="12">
        <v>53407.396999999997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57163.664499999999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C14" sqref="A14:C17"/>
    </sheetView>
  </sheetViews>
  <sheetFormatPr defaultColWidth="0" defaultRowHeight="12.75" zeroHeight="1" x14ac:dyDescent="0.2"/>
  <cols>
    <col min="1" max="1" width="130.7109375" customWidth="1"/>
    <col min="2" max="2" width="16.4257812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29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394.935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0.187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47.093000000000004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15.249000000000001</v>
      </c>
      <c r="C14" s="9" t="s">
        <v>10</v>
      </c>
      <c r="D14" s="5"/>
      <c r="E14" s="5"/>
    </row>
    <row r="15" spans="1:5" ht="18.75" x14ac:dyDescent="0.3">
      <c r="A15" s="67" t="s">
        <v>161</v>
      </c>
      <c r="B15" s="8">
        <v>471.01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8">
        <v>0</v>
      </c>
      <c r="C16" s="9" t="s">
        <v>21</v>
      </c>
      <c r="D16" s="5"/>
      <c r="E16" s="5"/>
    </row>
    <row r="17" spans="1:5" ht="18.75" x14ac:dyDescent="0.3">
      <c r="A17" s="67" t="s">
        <v>163</v>
      </c>
      <c r="B17" s="8">
        <v>0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928.47399999999993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2101192.5690000001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2159844.9980000001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2042540.14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4.4187953722008423E-4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8">
        <v>136.93100000000001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1721.6110000000001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358.39800000000002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1360.931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2.282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0</v>
      </c>
      <c r="C32" s="9" t="s">
        <v>19</v>
      </c>
      <c r="D32" s="5"/>
      <c r="E32" s="5"/>
    </row>
    <row r="33" spans="1:5" ht="31.5" x14ac:dyDescent="0.3">
      <c r="A33" s="65" t="s">
        <v>175</v>
      </c>
      <c r="B33" s="8">
        <v>0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8.428774378945621E-4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2E-3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1.1571225621054379E-3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8.428774378945621E-4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2650.085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1.2612289987591328E-3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1.5E-3</v>
      </c>
      <c r="C44" s="9" t="s">
        <v>193</v>
      </c>
    </row>
    <row r="45" spans="1:5" ht="18.75" x14ac:dyDescent="0.2">
      <c r="A45" s="116" t="s">
        <v>191</v>
      </c>
      <c r="B45" s="117">
        <v>1.9418795372200843E-3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2159844.9980000001</v>
      </c>
      <c r="C48" s="5"/>
    </row>
    <row r="49" spans="1:3" ht="18.75" x14ac:dyDescent="0.3">
      <c r="A49" s="11" t="s">
        <v>142</v>
      </c>
      <c r="B49" s="12">
        <v>2042540.14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2101192.5690000001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workbookViewId="0">
      <selection activeCell="A11" sqref="A11"/>
    </sheetView>
  </sheetViews>
  <sheetFormatPr defaultColWidth="0" defaultRowHeight="12.75" zeroHeight="1" x14ac:dyDescent="0.2"/>
  <cols>
    <col min="1" max="1" width="129" bestFit="1" customWidth="1"/>
    <col min="2" max="2" width="16.42578125" bestFit="1" customWidth="1"/>
    <col min="3" max="3" width="17.5703125" bestFit="1" customWidth="1"/>
    <col min="4" max="4" width="2.42578125" hidden="1"/>
    <col min="5" max="5" width="9.140625" hidden="1"/>
    <col min="6" max="6" width="18.42578125" hidden="1"/>
    <col min="53" max="16384" width="9.140625" hidden="1"/>
  </cols>
  <sheetData>
    <row r="1" spans="1:6" ht="18.75" x14ac:dyDescent="0.3">
      <c r="A1" s="89" t="s">
        <v>0</v>
      </c>
      <c r="B1" s="89"/>
      <c r="C1" s="89"/>
      <c r="D1" s="5"/>
      <c r="E1" s="5"/>
    </row>
    <row r="2" spans="1:6" ht="18.75" x14ac:dyDescent="0.3">
      <c r="A2" s="89" t="s">
        <v>1</v>
      </c>
      <c r="B2" s="89"/>
      <c r="C2" s="89"/>
      <c r="D2" s="5"/>
      <c r="E2" s="5"/>
    </row>
    <row r="3" spans="1:6" ht="18.75" x14ac:dyDescent="0.3">
      <c r="A3" s="89" t="s">
        <v>51</v>
      </c>
      <c r="B3" s="89"/>
      <c r="C3" s="89"/>
      <c r="D3" s="5"/>
      <c r="E3" s="5"/>
    </row>
    <row r="4" spans="1:6" ht="18.75" x14ac:dyDescent="0.3">
      <c r="A4" s="115" t="s">
        <v>137</v>
      </c>
      <c r="B4" s="115"/>
      <c r="C4" s="115"/>
      <c r="D4" s="5"/>
      <c r="E4" s="5"/>
    </row>
    <row r="5" spans="1:6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6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6" ht="18.75" x14ac:dyDescent="0.3">
      <c r="A7" s="65" t="s">
        <v>155</v>
      </c>
      <c r="B7" s="8">
        <v>6.4409999999999998</v>
      </c>
      <c r="C7" s="9" t="s">
        <v>4</v>
      </c>
      <c r="D7" s="5"/>
      <c r="E7" s="5"/>
    </row>
    <row r="8" spans="1:6" ht="18.75" x14ac:dyDescent="0.3">
      <c r="A8" s="65" t="s">
        <v>156</v>
      </c>
      <c r="B8" s="8">
        <v>566.82000000000005</v>
      </c>
      <c r="C8" s="9" t="s">
        <v>5</v>
      </c>
      <c r="D8" s="5"/>
      <c r="E8" s="5"/>
      <c r="F8" s="1"/>
    </row>
    <row r="9" spans="1:6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6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6" ht="18.75" x14ac:dyDescent="0.3">
      <c r="A11" s="65" t="s">
        <v>8</v>
      </c>
      <c r="B11" s="8">
        <v>14.696999999999999</v>
      </c>
      <c r="C11" s="9" t="s">
        <v>9</v>
      </c>
      <c r="D11" s="5"/>
      <c r="E11" s="5"/>
      <c r="F11" s="1"/>
    </row>
    <row r="12" spans="1:6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6" ht="18.75" x14ac:dyDescent="0.3">
      <c r="A13" s="65" t="s">
        <v>159</v>
      </c>
      <c r="B13" s="8">
        <v>48.896999999999998</v>
      </c>
      <c r="C13" s="9" t="s">
        <v>144</v>
      </c>
      <c r="D13" s="5"/>
      <c r="E13" s="5"/>
    </row>
    <row r="14" spans="1:6" ht="18.75" x14ac:dyDescent="0.3">
      <c r="A14" s="65" t="s">
        <v>160</v>
      </c>
      <c r="B14" s="8">
        <v>60.298999999999999</v>
      </c>
      <c r="C14" s="9" t="s">
        <v>10</v>
      </c>
      <c r="D14" s="5"/>
      <c r="E14" s="5"/>
    </row>
    <row r="15" spans="1:6" ht="18.75" x14ac:dyDescent="0.3">
      <c r="A15" s="67" t="s">
        <v>161</v>
      </c>
      <c r="B15" s="8">
        <v>373.887</v>
      </c>
      <c r="C15" s="9" t="s">
        <v>146</v>
      </c>
      <c r="D15" s="5"/>
      <c r="E15" s="5"/>
    </row>
    <row r="16" spans="1:6" ht="18.75" x14ac:dyDescent="0.3">
      <c r="A16" s="67" t="s">
        <v>162</v>
      </c>
      <c r="B16" s="8">
        <v>0</v>
      </c>
      <c r="C16" s="9" t="s">
        <v>21</v>
      </c>
      <c r="D16" s="5"/>
      <c r="E16" s="5"/>
    </row>
    <row r="17" spans="1:5" ht="18.75" x14ac:dyDescent="0.3">
      <c r="A17" s="67" t="s">
        <v>163</v>
      </c>
      <c r="B17" s="8">
        <v>9.16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1080.201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3408049.6220000004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3678504.0610000002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3137595.1830000002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3.1695577230653362E-4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8">
        <v>0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2995.3680000000004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228.994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2760.8290000000002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2.282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3.2029999999999998</v>
      </c>
      <c r="C32" s="9" t="s">
        <v>19</v>
      </c>
      <c r="D32" s="5"/>
      <c r="E32" s="5"/>
    </row>
    <row r="33" spans="1:5" ht="31.5" x14ac:dyDescent="0.3">
      <c r="A33" s="65" t="s">
        <v>175</v>
      </c>
      <c r="B33" s="8">
        <v>0.06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9.5467000211798842E-4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2E-3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1.0453299978820116E-3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9.5467000211798842E-4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4075.5690000000004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1.1958655102000154E-3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2E-3</v>
      </c>
      <c r="C44" s="9" t="s">
        <v>193</v>
      </c>
    </row>
    <row r="45" spans="1:5" ht="18.75" x14ac:dyDescent="0.2">
      <c r="A45" s="116" t="s">
        <v>191</v>
      </c>
      <c r="B45" s="117">
        <v>2.3169557723065337E-3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3678504.0610000002</v>
      </c>
      <c r="C48" s="5"/>
    </row>
    <row r="49" spans="1:3" ht="18.75" x14ac:dyDescent="0.3">
      <c r="A49" s="11" t="s">
        <v>142</v>
      </c>
      <c r="B49" s="12">
        <v>3137595.1830000002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3408049.6220000004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zoomScale="84" zoomScaleNormal="84" workbookViewId="0">
      <selection activeCell="A16" sqref="A16"/>
    </sheetView>
  </sheetViews>
  <sheetFormatPr defaultColWidth="0" defaultRowHeight="12.75" zeroHeight="1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53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0.93700000000000006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70.631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0.30399999999999999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3.7010000000000001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8.1039999999999992</v>
      </c>
      <c r="C14" s="9" t="s">
        <v>10</v>
      </c>
      <c r="D14" s="5"/>
      <c r="E14" s="5"/>
    </row>
    <row r="15" spans="1:5" ht="18.75" x14ac:dyDescent="0.3">
      <c r="A15" s="67" t="s">
        <v>161</v>
      </c>
      <c r="B15" s="8">
        <v>23.852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8">
        <v>0</v>
      </c>
      <c r="C16" s="9" t="s">
        <v>21</v>
      </c>
      <c r="D16" s="5"/>
      <c r="E16" s="5"/>
    </row>
    <row r="17" spans="1:5" ht="18.75" x14ac:dyDescent="0.3">
      <c r="A17" s="67" t="s">
        <v>163</v>
      </c>
      <c r="B17" s="8">
        <v>1.004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108.533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315379.70699999999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347784.64600000001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282974.76799999998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3.4413438021235781E-4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8">
        <v>10.65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191.238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16.727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173.494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1.012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0</v>
      </c>
      <c r="C32" s="9" t="s">
        <v>19</v>
      </c>
      <c r="D32" s="5"/>
      <c r="E32" s="5"/>
    </row>
    <row r="33" spans="1:5" ht="31.5" x14ac:dyDescent="0.3">
      <c r="A33" s="65" t="s">
        <v>175</v>
      </c>
      <c r="B33" s="8">
        <v>5.0000000000000001E-3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6.7581290498663828E-4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2E-3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1.3241870950133619E-3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6.7581290498663828E-4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299.77100000000002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9.5050820755566252E-4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2E-3</v>
      </c>
      <c r="C44" s="9" t="s">
        <v>193</v>
      </c>
    </row>
    <row r="45" spans="1:5" ht="18.75" x14ac:dyDescent="0.2">
      <c r="A45" s="116" t="s">
        <v>191</v>
      </c>
      <c r="B45" s="117">
        <v>2.344134380212358E-3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347784.64600000001</v>
      </c>
      <c r="C48" s="5"/>
    </row>
    <row r="49" spans="1:3" ht="18.75" x14ac:dyDescent="0.3">
      <c r="A49" s="11" t="s">
        <v>142</v>
      </c>
      <c r="B49" s="12">
        <v>282974.76799999998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315379.70699999999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746D7-8016-41A6-BBB5-C459107D5B18}">
  <dimension ref="A1:AZ10000"/>
  <sheetViews>
    <sheetView rightToLeft="1" zoomScale="84" zoomScaleNormal="84" workbookViewId="0">
      <selection activeCell="C12" sqref="A12:C21"/>
    </sheetView>
  </sheetViews>
  <sheetFormatPr defaultColWidth="0" defaultRowHeight="12.75" zeroHeight="1" x14ac:dyDescent="0.2"/>
  <cols>
    <col min="1" max="1" width="129" bestFit="1" customWidth="1"/>
    <col min="2" max="2" width="17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104</v>
      </c>
      <c r="B2" s="89"/>
      <c r="C2" s="89"/>
      <c r="D2" s="5"/>
      <c r="E2" s="5"/>
    </row>
    <row r="3" spans="1:5" ht="18.75" x14ac:dyDescent="0.3">
      <c r="A3" s="89" t="s">
        <v>105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7.7910000000000004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7.8E-2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120" t="s">
        <v>206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120" t="s">
        <v>206</v>
      </c>
      <c r="C16" s="9" t="s">
        <v>21</v>
      </c>
      <c r="D16" s="5"/>
      <c r="E16" s="5"/>
    </row>
    <row r="17" spans="1:5" ht="18.75" x14ac:dyDescent="0.3">
      <c r="A17" s="67" t="s">
        <v>163</v>
      </c>
      <c r="B17" s="120" t="s">
        <v>206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7.8690000000000007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20964.198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31270.308000000001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10658.088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3.7535421102204819E-4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0.55900000000000005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5.7000000000000002E-2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0.502</v>
      </c>
      <c r="C32" s="9" t="s">
        <v>19</v>
      </c>
      <c r="D32" s="5"/>
      <c r="E32" s="5"/>
    </row>
    <row r="33" spans="1:5" ht="31.5" x14ac:dyDescent="0.3">
      <c r="A33" s="65" t="s">
        <v>175</v>
      </c>
      <c r="B33" s="8">
        <v>0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5.2448431651155449E-5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2.5000000000000001E-3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2.4475515683488446E-3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5.2448431651155449E-5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72">
        <v>8.4280000000000008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4.0201871781596419E-4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2E-3</v>
      </c>
      <c r="C44" s="9" t="s">
        <v>193</v>
      </c>
    </row>
    <row r="45" spans="1:5" ht="18.75" x14ac:dyDescent="0.2">
      <c r="A45" s="116" t="s">
        <v>191</v>
      </c>
      <c r="B45" s="117">
        <v>2.3753542110220485E-3</v>
      </c>
      <c r="C45" s="118" t="s">
        <v>194</v>
      </c>
    </row>
    <row r="46" spans="1:5" x14ac:dyDescent="0.2"/>
    <row r="47" spans="1:5" x14ac:dyDescent="0.2"/>
    <row r="48" spans="1:5" ht="18.75" x14ac:dyDescent="0.3">
      <c r="A48" s="11" t="s">
        <v>136</v>
      </c>
      <c r="B48" s="12">
        <v>31270.308000000001</v>
      </c>
    </row>
    <row r="49" spans="1:2" ht="18.75" x14ac:dyDescent="0.3">
      <c r="A49" s="11" t="s">
        <v>142</v>
      </c>
      <c r="B49" s="12">
        <v>10658.088</v>
      </c>
    </row>
    <row r="50" spans="1:2" hidden="1" x14ac:dyDescent="0.2"/>
    <row r="51" spans="1:2" hidden="1" x14ac:dyDescent="0.2"/>
    <row r="52" spans="1:2" hidden="1" x14ac:dyDescent="0.2"/>
    <row r="53" spans="1:2" hidden="1" x14ac:dyDescent="0.2"/>
    <row r="54" spans="1:2" hidden="1" x14ac:dyDescent="0.2"/>
    <row r="55" spans="1:2" hidden="1" x14ac:dyDescent="0.2"/>
    <row r="56" spans="1:2" hidden="1" x14ac:dyDescent="0.2"/>
    <row r="57" spans="1:2" hidden="1" x14ac:dyDescent="0.2"/>
    <row r="58" spans="1:2" hidden="1" x14ac:dyDescent="0.2"/>
    <row r="59" spans="1:2" hidden="1" x14ac:dyDescent="0.2"/>
    <row r="60" spans="1:2" hidden="1" x14ac:dyDescent="0.2"/>
    <row r="61" spans="1:2" hidden="1" x14ac:dyDescent="0.2"/>
    <row r="62" spans="1:2" hidden="1" x14ac:dyDescent="0.2"/>
    <row r="63" spans="1:2" hidden="1" x14ac:dyDescent="0.2"/>
    <row r="64" spans="1:2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DDCBD-A1A3-4739-93D5-49596F88AE3F}">
  <dimension ref="A1:AZ10000"/>
  <sheetViews>
    <sheetView rightToLeft="1" workbookViewId="0">
      <selection activeCell="C19" sqref="C19"/>
    </sheetView>
  </sheetViews>
  <sheetFormatPr defaultColWidth="0" defaultRowHeight="14.25" zeroHeight="1" x14ac:dyDescent="0.2"/>
  <cols>
    <col min="1" max="1" width="34.85546875" style="15" bestFit="1" customWidth="1"/>
    <col min="2" max="2" width="14.85546875" style="16" customWidth="1"/>
    <col min="3" max="3" width="84.7109375" style="16" bestFit="1" customWidth="1"/>
    <col min="4" max="4" width="35.140625" style="16" customWidth="1"/>
    <col min="5" max="5" width="37.140625" customWidth="1"/>
    <col min="53" max="16384" width="9.140625" hidden="1"/>
  </cols>
  <sheetData>
    <row r="1" spans="1:5" x14ac:dyDescent="0.2"/>
    <row r="2" spans="1:5" x14ac:dyDescent="0.2"/>
    <row r="3" spans="1:5" ht="12.75" x14ac:dyDescent="0.2">
      <c r="A3"/>
      <c r="B3"/>
      <c r="C3"/>
      <c r="D3"/>
    </row>
    <row r="4" spans="1:5" x14ac:dyDescent="0.2"/>
    <row r="5" spans="1:5" x14ac:dyDescent="0.2"/>
    <row r="6" spans="1:5" ht="74.25" thickBot="1" x14ac:dyDescent="0.25">
      <c r="A6" s="123" t="s">
        <v>54</v>
      </c>
      <c r="B6" s="124" t="s">
        <v>55</v>
      </c>
      <c r="C6" s="124" t="s">
        <v>56</v>
      </c>
      <c r="D6" s="125" t="s">
        <v>57</v>
      </c>
      <c r="E6" s="125" t="s">
        <v>58</v>
      </c>
    </row>
    <row r="7" spans="1:5" ht="15" thickBot="1" x14ac:dyDescent="0.25">
      <c r="A7" s="84" t="s">
        <v>59</v>
      </c>
      <c r="B7" s="54">
        <v>12532</v>
      </c>
      <c r="C7" s="55" t="s">
        <v>60</v>
      </c>
      <c r="D7" s="17">
        <v>2.8E-3</v>
      </c>
      <c r="E7" s="17">
        <v>6.7289720683457008E-4</v>
      </c>
    </row>
    <row r="8" spans="1:5" ht="15" thickBot="1" x14ac:dyDescent="0.25">
      <c r="A8" s="127" t="s">
        <v>206</v>
      </c>
      <c r="B8" s="56">
        <v>12533</v>
      </c>
      <c r="C8" s="57" t="s">
        <v>61</v>
      </c>
      <c r="D8" s="17">
        <v>2.8999999999999998E-3</v>
      </c>
      <c r="E8" s="18">
        <v>5.4712351869046021E-4</v>
      </c>
    </row>
    <row r="9" spans="1:5" ht="15" thickBot="1" x14ac:dyDescent="0.25">
      <c r="A9" s="127" t="s">
        <v>206</v>
      </c>
      <c r="B9" s="56">
        <v>12534</v>
      </c>
      <c r="C9" s="57" t="s">
        <v>62</v>
      </c>
      <c r="D9" s="17">
        <v>2.8E-3</v>
      </c>
      <c r="E9" s="18">
        <v>5.1390043494614244E-4</v>
      </c>
    </row>
    <row r="10" spans="1:5" ht="15" thickBot="1" x14ac:dyDescent="0.25">
      <c r="A10" s="127" t="s">
        <v>206</v>
      </c>
      <c r="B10" s="56">
        <v>14481</v>
      </c>
      <c r="C10" s="128" t="s">
        <v>206</v>
      </c>
      <c r="D10" s="17">
        <v>2.5000000000000001E-3</v>
      </c>
      <c r="E10" s="129" t="s">
        <v>206</v>
      </c>
    </row>
    <row r="11" spans="1:5" ht="15" thickBot="1" x14ac:dyDescent="0.25">
      <c r="A11" s="127" t="s">
        <v>206</v>
      </c>
      <c r="B11" s="56">
        <v>12531</v>
      </c>
      <c r="C11" s="57" t="s">
        <v>63</v>
      </c>
      <c r="D11" s="17">
        <v>2.5000000000000001E-3</v>
      </c>
      <c r="E11" s="18">
        <v>9.7011902756986401E-4</v>
      </c>
    </row>
    <row r="12" spans="1:5" ht="15" thickBot="1" x14ac:dyDescent="0.25">
      <c r="A12" s="127" t="s">
        <v>206</v>
      </c>
      <c r="B12" s="56">
        <v>12957</v>
      </c>
      <c r="C12" s="57" t="s">
        <v>64</v>
      </c>
      <c r="D12" s="17">
        <v>2.5999999999999999E-3</v>
      </c>
      <c r="E12" s="18">
        <v>5.6032201932177295E-4</v>
      </c>
    </row>
    <row r="13" spans="1:5" ht="15" thickBot="1" x14ac:dyDescent="0.25">
      <c r="A13" s="127" t="s">
        <v>206</v>
      </c>
      <c r="B13" s="56">
        <v>14342</v>
      </c>
      <c r="C13" s="57" t="s">
        <v>65</v>
      </c>
      <c r="D13" s="17">
        <v>1.5E-3</v>
      </c>
      <c r="E13" s="19" t="s">
        <v>66</v>
      </c>
    </row>
    <row r="14" spans="1:5" ht="15" thickBot="1" x14ac:dyDescent="0.25">
      <c r="A14" s="127" t="s">
        <v>206</v>
      </c>
      <c r="B14" s="56">
        <v>9452</v>
      </c>
      <c r="C14" s="57" t="s">
        <v>67</v>
      </c>
      <c r="D14" s="17">
        <v>1.6000000000000001E-3</v>
      </c>
      <c r="E14" s="18">
        <v>7.7472981106321693E-5</v>
      </c>
    </row>
    <row r="15" spans="1:5" ht="15" thickBot="1" x14ac:dyDescent="0.25">
      <c r="A15" s="127" t="s">
        <v>206</v>
      </c>
      <c r="B15" s="56">
        <v>8699</v>
      </c>
      <c r="C15" s="57" t="s">
        <v>68</v>
      </c>
      <c r="D15" s="17">
        <v>1E-3</v>
      </c>
      <c r="E15" s="18">
        <v>0</v>
      </c>
    </row>
    <row r="16" spans="1:5" ht="15" thickBot="1" x14ac:dyDescent="0.25">
      <c r="A16" s="127" t="s">
        <v>206</v>
      </c>
      <c r="B16" s="56">
        <v>8696</v>
      </c>
      <c r="C16" s="57" t="s">
        <v>69</v>
      </c>
      <c r="D16" s="17">
        <v>1.5E-3</v>
      </c>
      <c r="E16" s="18">
        <v>1.6153267555351841E-4</v>
      </c>
    </row>
    <row r="17" spans="1:5" ht="15" thickBot="1" x14ac:dyDescent="0.25">
      <c r="A17" s="127" t="s">
        <v>206</v>
      </c>
      <c r="B17" s="56">
        <v>8695</v>
      </c>
      <c r="C17" s="57" t="s">
        <v>70</v>
      </c>
      <c r="D17" s="17">
        <v>1.5E-3</v>
      </c>
      <c r="E17" s="18">
        <v>5.9421119584394532E-4</v>
      </c>
    </row>
    <row r="18" spans="1:5" ht="15" thickBot="1" x14ac:dyDescent="0.25">
      <c r="A18" s="127" t="s">
        <v>206</v>
      </c>
      <c r="B18" s="56">
        <v>8697</v>
      </c>
      <c r="C18" s="57" t="s">
        <v>71</v>
      </c>
      <c r="D18" s="17">
        <v>1.5E-3</v>
      </c>
      <c r="E18" s="18">
        <v>2.6342819534927572E-4</v>
      </c>
    </row>
    <row r="19" spans="1:5" ht="15" thickBot="1" x14ac:dyDescent="0.25">
      <c r="A19" s="127" t="s">
        <v>206</v>
      </c>
      <c r="B19" s="56">
        <v>8698</v>
      </c>
      <c r="C19" s="57" t="s">
        <v>72</v>
      </c>
      <c r="D19" s="17">
        <v>1.5E-3</v>
      </c>
      <c r="E19" s="18">
        <v>2.101078972103316E-4</v>
      </c>
    </row>
    <row r="20" spans="1:5" ht="15" thickBot="1" x14ac:dyDescent="0.25">
      <c r="A20" s="130" t="s">
        <v>206</v>
      </c>
      <c r="B20" s="58">
        <v>9677</v>
      </c>
      <c r="C20" s="59" t="s">
        <v>73</v>
      </c>
      <c r="D20" s="17">
        <v>1.5E-3</v>
      </c>
      <c r="E20" s="20">
        <v>3.8686103873238601E-4</v>
      </c>
    </row>
    <row r="21" spans="1:5" ht="15" thickBot="1" x14ac:dyDescent="0.25">
      <c r="A21" s="131" t="s">
        <v>206</v>
      </c>
      <c r="B21" s="60">
        <v>14394</v>
      </c>
      <c r="C21" s="61" t="s">
        <v>74</v>
      </c>
      <c r="D21" s="17">
        <v>1.5E-3</v>
      </c>
      <c r="E21" s="21" t="s">
        <v>66</v>
      </c>
    </row>
    <row r="22" spans="1:5" ht="15" thickBot="1" x14ac:dyDescent="0.25">
      <c r="A22" s="85" t="s">
        <v>75</v>
      </c>
      <c r="B22" s="62">
        <v>12535</v>
      </c>
      <c r="C22" s="63" t="s">
        <v>76</v>
      </c>
      <c r="D22" s="17">
        <v>2.5000000000000001E-3</v>
      </c>
      <c r="E22" s="22">
        <v>5.3616253003185756E-4</v>
      </c>
    </row>
    <row r="23" spans="1:5" ht="15" thickBot="1" x14ac:dyDescent="0.25">
      <c r="A23" s="132" t="s">
        <v>206</v>
      </c>
      <c r="B23" s="62">
        <v>14483</v>
      </c>
      <c r="C23" s="133" t="s">
        <v>206</v>
      </c>
      <c r="D23" s="17">
        <v>2.5000000000000001E-3</v>
      </c>
      <c r="E23" s="129" t="s">
        <v>206</v>
      </c>
    </row>
    <row r="24" spans="1:5" ht="15" thickBot="1" x14ac:dyDescent="0.25">
      <c r="A24" s="134" t="s">
        <v>206</v>
      </c>
      <c r="B24" s="56">
        <v>12536</v>
      </c>
      <c r="C24" s="57" t="s">
        <v>77</v>
      </c>
      <c r="D24" s="17">
        <v>2.3E-3</v>
      </c>
      <c r="E24" s="18">
        <v>8.7605064437995626E-4</v>
      </c>
    </row>
    <row r="25" spans="1:5" ht="15" thickBot="1" x14ac:dyDescent="0.25">
      <c r="A25" s="134" t="s">
        <v>206</v>
      </c>
      <c r="B25" s="56">
        <v>12956</v>
      </c>
      <c r="C25" s="57" t="s">
        <v>78</v>
      </c>
      <c r="D25" s="17">
        <v>2E-3</v>
      </c>
      <c r="E25" s="18">
        <v>5.76703522772254E-4</v>
      </c>
    </row>
    <row r="26" spans="1:5" ht="15" thickBot="1" x14ac:dyDescent="0.25">
      <c r="A26" s="134" t="s">
        <v>206</v>
      </c>
      <c r="B26" s="56">
        <v>9451</v>
      </c>
      <c r="C26" s="57" t="s">
        <v>79</v>
      </c>
      <c r="D26" s="17">
        <v>1.6000000000000001E-3</v>
      </c>
      <c r="E26" s="18">
        <v>9.955313738075048E-5</v>
      </c>
    </row>
    <row r="27" spans="1:5" ht="15" thickBot="1" x14ac:dyDescent="0.25">
      <c r="A27" s="134" t="s">
        <v>206</v>
      </c>
      <c r="B27" s="56">
        <v>8705</v>
      </c>
      <c r="C27" s="57" t="s">
        <v>80</v>
      </c>
      <c r="D27" s="17">
        <v>1.5E-3</v>
      </c>
      <c r="E27" s="18">
        <v>0</v>
      </c>
    </row>
    <row r="28" spans="1:5" ht="15" thickBot="1" x14ac:dyDescent="0.25">
      <c r="A28" s="134" t="s">
        <v>206</v>
      </c>
      <c r="B28" s="56">
        <v>8702</v>
      </c>
      <c r="C28" s="57" t="s">
        <v>81</v>
      </c>
      <c r="D28" s="17">
        <v>1.5E-3</v>
      </c>
      <c r="E28" s="18">
        <v>8.5662912568255711E-5</v>
      </c>
    </row>
    <row r="29" spans="1:5" ht="15" thickBot="1" x14ac:dyDescent="0.25">
      <c r="A29" s="134" t="s">
        <v>206</v>
      </c>
      <c r="B29" s="56">
        <v>8701</v>
      </c>
      <c r="C29" s="57" t="s">
        <v>82</v>
      </c>
      <c r="D29" s="17">
        <v>1.5E-3</v>
      </c>
      <c r="E29" s="18">
        <v>5.0998515849770174E-4</v>
      </c>
    </row>
    <row r="30" spans="1:5" ht="15" thickBot="1" x14ac:dyDescent="0.25">
      <c r="A30" s="134" t="s">
        <v>206</v>
      </c>
      <c r="B30" s="56">
        <v>8703</v>
      </c>
      <c r="C30" s="57" t="s">
        <v>83</v>
      </c>
      <c r="D30" s="17">
        <v>1.5E-3</v>
      </c>
      <c r="E30" s="18">
        <v>1.9455052252807049E-4</v>
      </c>
    </row>
    <row r="31" spans="1:5" ht="15" thickBot="1" x14ac:dyDescent="0.25">
      <c r="A31" s="134" t="s">
        <v>206</v>
      </c>
      <c r="B31" s="56">
        <v>8704</v>
      </c>
      <c r="C31" s="57" t="s">
        <v>84</v>
      </c>
      <c r="D31" s="17">
        <v>1.5E-3</v>
      </c>
      <c r="E31" s="18">
        <v>1.3234232824619531E-4</v>
      </c>
    </row>
    <row r="32" spans="1:5" ht="15" thickBot="1" x14ac:dyDescent="0.25">
      <c r="A32" s="135" t="s">
        <v>206</v>
      </c>
      <c r="B32" s="60">
        <v>9676</v>
      </c>
      <c r="C32" s="61" t="s">
        <v>85</v>
      </c>
      <c r="D32" s="17">
        <v>1.5E-3</v>
      </c>
      <c r="E32" s="23">
        <v>2.7858064935170376E-4</v>
      </c>
    </row>
    <row r="33" spans="1:5" ht="15" thickBot="1" x14ac:dyDescent="0.25">
      <c r="A33" s="86" t="s">
        <v>86</v>
      </c>
      <c r="B33" s="54">
        <v>12538</v>
      </c>
      <c r="C33" s="55" t="s">
        <v>87</v>
      </c>
      <c r="D33" s="17">
        <v>2E-3</v>
      </c>
      <c r="E33" s="17">
        <v>5.315839292988606E-4</v>
      </c>
    </row>
    <row r="34" spans="1:5" ht="15" thickBot="1" x14ac:dyDescent="0.25">
      <c r="A34" s="134" t="s">
        <v>206</v>
      </c>
      <c r="B34" s="56">
        <v>12537</v>
      </c>
      <c r="C34" s="57" t="s">
        <v>88</v>
      </c>
      <c r="D34" s="17">
        <v>2E-3</v>
      </c>
      <c r="E34" s="18">
        <v>7.3588770282221347E-4</v>
      </c>
    </row>
    <row r="35" spans="1:5" ht="15" thickBot="1" x14ac:dyDescent="0.25">
      <c r="A35" s="134" t="s">
        <v>206</v>
      </c>
      <c r="B35" s="56">
        <v>14482</v>
      </c>
      <c r="C35" s="128" t="s">
        <v>206</v>
      </c>
      <c r="D35" s="17">
        <v>2.5000000000000001E-3</v>
      </c>
      <c r="E35" s="136" t="s">
        <v>206</v>
      </c>
    </row>
    <row r="36" spans="1:5" ht="15" thickBot="1" x14ac:dyDescent="0.25">
      <c r="A36" s="134" t="s">
        <v>206</v>
      </c>
      <c r="B36" s="56">
        <v>12955</v>
      </c>
      <c r="C36" s="57" t="s">
        <v>89</v>
      </c>
      <c r="D36" s="17">
        <v>2E-3</v>
      </c>
      <c r="E36" s="18">
        <v>6.2877888332387127E-4</v>
      </c>
    </row>
    <row r="37" spans="1:5" ht="15" thickBot="1" x14ac:dyDescent="0.25">
      <c r="A37" s="134" t="s">
        <v>206</v>
      </c>
      <c r="B37" s="56">
        <v>7958</v>
      </c>
      <c r="C37" s="57" t="s">
        <v>90</v>
      </c>
      <c r="D37" s="17">
        <v>1.6000000000000001E-3</v>
      </c>
      <c r="E37" s="18">
        <v>7.6610853959733981E-5</v>
      </c>
    </row>
    <row r="38" spans="1:5" ht="15" thickBot="1" x14ac:dyDescent="0.25">
      <c r="A38" s="134" t="s">
        <v>206</v>
      </c>
      <c r="B38" s="56">
        <v>7957</v>
      </c>
      <c r="C38" s="57" t="s">
        <v>91</v>
      </c>
      <c r="D38" s="17">
        <v>1.5E-3</v>
      </c>
      <c r="E38" s="18">
        <v>4.1847737869494221E-4</v>
      </c>
    </row>
    <row r="39" spans="1:5" ht="15" thickBot="1" x14ac:dyDescent="0.25">
      <c r="A39" s="134" t="s">
        <v>206</v>
      </c>
      <c r="B39" s="56">
        <v>7963</v>
      </c>
      <c r="C39" s="57" t="s">
        <v>92</v>
      </c>
      <c r="D39" s="17">
        <v>1E-3</v>
      </c>
      <c r="E39" s="18">
        <v>0</v>
      </c>
    </row>
    <row r="40" spans="1:5" ht="15" thickBot="1" x14ac:dyDescent="0.25">
      <c r="A40" s="134" t="s">
        <v>206</v>
      </c>
      <c r="B40" s="56">
        <v>7961</v>
      </c>
      <c r="C40" s="57" t="s">
        <v>93</v>
      </c>
      <c r="D40" s="17">
        <v>1.5E-3</v>
      </c>
      <c r="E40" s="18">
        <v>1.1554097689043794E-4</v>
      </c>
    </row>
    <row r="41" spans="1:5" ht="15" thickBot="1" x14ac:dyDescent="0.25">
      <c r="A41" s="134" t="s">
        <v>206</v>
      </c>
      <c r="B41" s="56">
        <v>7962</v>
      </c>
      <c r="C41" s="57" t="s">
        <v>94</v>
      </c>
      <c r="D41" s="17">
        <v>1.5E-3</v>
      </c>
      <c r="E41" s="18">
        <v>1.7629367338424108E-4</v>
      </c>
    </row>
    <row r="42" spans="1:5" ht="15" thickBot="1" x14ac:dyDescent="0.25">
      <c r="A42" s="134" t="s">
        <v>206</v>
      </c>
      <c r="B42" s="56">
        <v>7960</v>
      </c>
      <c r="C42" s="56" t="s">
        <v>95</v>
      </c>
      <c r="D42" s="17">
        <v>1.5E-3</v>
      </c>
      <c r="E42" s="24">
        <v>1.4627388833192602E-4</v>
      </c>
    </row>
    <row r="43" spans="1:5" ht="15" thickBot="1" x14ac:dyDescent="0.25">
      <c r="A43" s="135" t="s">
        <v>206</v>
      </c>
      <c r="B43" s="60">
        <v>11938</v>
      </c>
      <c r="C43" s="60" t="s">
        <v>96</v>
      </c>
      <c r="D43" s="17">
        <v>2.5000000000000001E-3</v>
      </c>
      <c r="E43" s="126" t="s">
        <v>206</v>
      </c>
    </row>
    <row r="44" spans="1:5" ht="15" thickBot="1" x14ac:dyDescent="0.25">
      <c r="A44" s="87" t="s">
        <v>97</v>
      </c>
      <c r="B44" s="54">
        <v>9421</v>
      </c>
      <c r="C44" s="54" t="s">
        <v>98</v>
      </c>
      <c r="D44" s="17">
        <v>1.5E-3</v>
      </c>
      <c r="E44" s="26">
        <v>5.7968516804409039E-5</v>
      </c>
    </row>
    <row r="45" spans="1:5" ht="15" thickBot="1" x14ac:dyDescent="0.25">
      <c r="A45" s="137" t="s">
        <v>206</v>
      </c>
      <c r="B45" s="56">
        <v>9420</v>
      </c>
      <c r="C45" s="56" t="s">
        <v>99</v>
      </c>
      <c r="D45" s="17">
        <v>1.5E-3</v>
      </c>
      <c r="E45" s="24">
        <v>1.4236292838541468E-4</v>
      </c>
    </row>
    <row r="46" spans="1:5" ht="15" thickBot="1" x14ac:dyDescent="0.25">
      <c r="A46" s="137" t="s">
        <v>206</v>
      </c>
      <c r="B46" s="56">
        <v>9113</v>
      </c>
      <c r="C46" s="56" t="s">
        <v>100</v>
      </c>
      <c r="D46" s="17">
        <v>1.5E-3</v>
      </c>
      <c r="E46" s="24">
        <v>2.3138677098507771E-4</v>
      </c>
    </row>
    <row r="47" spans="1:5" ht="15" thickBot="1" x14ac:dyDescent="0.25">
      <c r="A47" s="137" t="s">
        <v>206</v>
      </c>
      <c r="B47" s="56">
        <v>9414</v>
      </c>
      <c r="C47" s="56" t="s">
        <v>101</v>
      </c>
      <c r="D47" s="17">
        <v>1.5E-3</v>
      </c>
      <c r="E47" s="24">
        <v>9.418168395187899E-5</v>
      </c>
    </row>
    <row r="48" spans="1:5" ht="15" thickBot="1" x14ac:dyDescent="0.25">
      <c r="A48" s="138" t="s">
        <v>206</v>
      </c>
      <c r="B48" s="60">
        <v>9303</v>
      </c>
      <c r="C48" s="60" t="s">
        <v>102</v>
      </c>
      <c r="D48" s="17">
        <v>2.5000000000000001E-3</v>
      </c>
      <c r="E48" s="25">
        <v>2.7059836493057414E-4</v>
      </c>
    </row>
    <row r="49" spans="1:5" x14ac:dyDescent="0.2">
      <c r="E49" s="16"/>
    </row>
    <row r="50" spans="1:5" x14ac:dyDescent="0.2">
      <c r="A50" s="27" t="s">
        <v>103</v>
      </c>
      <c r="B50" s="28"/>
      <c r="C50" s="28"/>
      <c r="D50" s="28"/>
      <c r="E50" s="28"/>
    </row>
    <row r="51" spans="1:5" ht="12.75" hidden="1" x14ac:dyDescent="0.2">
      <c r="A51"/>
      <c r="B51"/>
      <c r="C51"/>
      <c r="D51"/>
    </row>
    <row r="52" spans="1:5" ht="12.75" hidden="1" x14ac:dyDescent="0.2">
      <c r="A52"/>
      <c r="B52"/>
      <c r="C52"/>
      <c r="D52"/>
    </row>
    <row r="53" spans="1:5" ht="12.75" hidden="1" x14ac:dyDescent="0.2">
      <c r="A53"/>
      <c r="B53"/>
      <c r="C53"/>
      <c r="D53"/>
    </row>
    <row r="54" spans="1:5" ht="12.75" hidden="1" x14ac:dyDescent="0.2">
      <c r="A54"/>
      <c r="B54"/>
      <c r="C54"/>
      <c r="D54"/>
    </row>
    <row r="55" spans="1:5" hidden="1" x14ac:dyDescent="0.2">
      <c r="A55" s="29"/>
      <c r="B55" s="30"/>
      <c r="C55" s="30"/>
      <c r="D55" s="30"/>
    </row>
    <row r="56" spans="1:5" hidden="1" x14ac:dyDescent="0.2">
      <c r="A56" s="29"/>
      <c r="B56" s="30"/>
      <c r="C56" s="30"/>
      <c r="D56" s="30"/>
    </row>
    <row r="57" spans="1:5" hidden="1" x14ac:dyDescent="0.2">
      <c r="A57" s="29"/>
      <c r="B57" s="30"/>
      <c r="C57" s="30"/>
      <c r="D57" s="30"/>
    </row>
    <row r="58" spans="1:5" hidden="1" x14ac:dyDescent="0.2">
      <c r="A58" s="29"/>
      <c r="B58" s="30"/>
      <c r="C58" s="30"/>
      <c r="D58" s="30"/>
    </row>
    <row r="59" spans="1:5" hidden="1" x14ac:dyDescent="0.2">
      <c r="A59" s="29"/>
      <c r="B59" s="30"/>
      <c r="C59" s="30"/>
      <c r="D59" s="30"/>
    </row>
    <row r="60" spans="1:5" hidden="1" x14ac:dyDescent="0.2">
      <c r="A60" s="29"/>
      <c r="B60" s="30"/>
      <c r="C60" s="30"/>
      <c r="D60" s="30"/>
    </row>
    <row r="61" spans="1:5" hidden="1" x14ac:dyDescent="0.2">
      <c r="A61" s="29"/>
      <c r="B61" s="30"/>
      <c r="C61" s="30"/>
      <c r="D61" s="30"/>
    </row>
    <row r="62" spans="1:5" hidden="1" x14ac:dyDescent="0.2">
      <c r="A62" s="29"/>
      <c r="B62" s="30"/>
      <c r="C62" s="30"/>
      <c r="D62" s="30"/>
    </row>
    <row r="63" spans="1:5" hidden="1" x14ac:dyDescent="0.2">
      <c r="A63" s="29"/>
      <c r="B63" s="30"/>
      <c r="C63" s="30"/>
      <c r="D63" s="30"/>
    </row>
    <row r="64" spans="1:5" hidden="1" x14ac:dyDescent="0.2">
      <c r="A64" s="29"/>
      <c r="B64" s="30"/>
      <c r="C64" s="30"/>
      <c r="D64" s="30"/>
    </row>
    <row r="65" spans="1:4" hidden="1" x14ac:dyDescent="0.2">
      <c r="A65" s="29"/>
      <c r="B65" s="30"/>
      <c r="C65" s="30"/>
      <c r="D65" s="30"/>
    </row>
    <row r="66" spans="1:4" hidden="1" x14ac:dyDescent="0.2">
      <c r="A66" s="29"/>
      <c r="B66" s="30"/>
      <c r="C66" s="30"/>
      <c r="D66" s="30"/>
    </row>
    <row r="67" spans="1:4" hidden="1" x14ac:dyDescent="0.2">
      <c r="A67" s="29"/>
      <c r="B67" s="30"/>
      <c r="C67" s="30"/>
      <c r="D67" s="30"/>
    </row>
    <row r="68" spans="1:4" hidden="1" x14ac:dyDescent="0.2"/>
    <row r="69" spans="1:4" hidden="1" x14ac:dyDescent="0.2"/>
    <row r="70" spans="1:4" hidden="1" x14ac:dyDescent="0.2"/>
    <row r="71" spans="1:4" hidden="1" x14ac:dyDescent="0.2"/>
    <row r="72" spans="1:4" hidden="1" x14ac:dyDescent="0.2"/>
    <row r="73" spans="1:4" hidden="1" x14ac:dyDescent="0.2"/>
    <row r="74" spans="1:4" hidden="1" x14ac:dyDescent="0.2"/>
    <row r="75" spans="1:4" hidden="1" x14ac:dyDescent="0.2"/>
    <row r="76" spans="1:4" hidden="1" x14ac:dyDescent="0.2"/>
    <row r="77" spans="1:4" hidden="1" x14ac:dyDescent="0.2"/>
    <row r="78" spans="1:4" hidden="1" x14ac:dyDescent="0.2"/>
    <row r="79" spans="1:4" hidden="1" x14ac:dyDescent="0.2"/>
    <row r="80" spans="1:4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34285-1A7B-44BA-859C-9D9F7004FFB3}">
  <dimension ref="A1:AZ10000"/>
  <sheetViews>
    <sheetView rightToLeft="1" workbookViewId="0">
      <selection activeCell="E16" sqref="C16:E23"/>
    </sheetView>
  </sheetViews>
  <sheetFormatPr defaultColWidth="0" defaultRowHeight="14.25" zeroHeight="1" x14ac:dyDescent="0.2"/>
  <cols>
    <col min="1" max="1" width="34.85546875" style="15" bestFit="1" customWidth="1"/>
    <col min="2" max="2" width="14.85546875" style="16" customWidth="1"/>
    <col min="3" max="3" width="84.7109375" style="16" bestFit="1" customWidth="1"/>
    <col min="4" max="4" width="35.140625" style="16" customWidth="1"/>
    <col min="5" max="5" width="37.140625" customWidth="1"/>
    <col min="53" max="16384" width="9.140625" hidden="1"/>
  </cols>
  <sheetData>
    <row r="1" spans="1:5" x14ac:dyDescent="0.2"/>
    <row r="2" spans="1:5" x14ac:dyDescent="0.2"/>
    <row r="3" spans="1:5" ht="12.75" x14ac:dyDescent="0.2">
      <c r="A3"/>
      <c r="B3"/>
      <c r="C3"/>
      <c r="D3"/>
    </row>
    <row r="4" spans="1:5" x14ac:dyDescent="0.2"/>
    <row r="5" spans="1:5" x14ac:dyDescent="0.2"/>
    <row r="6" spans="1:5" ht="74.25" thickBot="1" x14ac:dyDescent="0.25">
      <c r="A6" s="123" t="s">
        <v>54</v>
      </c>
      <c r="B6" s="124" t="s">
        <v>55</v>
      </c>
      <c r="C6" s="124" t="s">
        <v>56</v>
      </c>
      <c r="D6" s="125" t="s">
        <v>57</v>
      </c>
      <c r="E6" s="125" t="s">
        <v>58</v>
      </c>
    </row>
    <row r="7" spans="1:5" x14ac:dyDescent="0.2">
      <c r="A7" s="84" t="s">
        <v>59</v>
      </c>
      <c r="B7" s="74">
        <v>12532</v>
      </c>
      <c r="C7" s="55" t="s">
        <v>60</v>
      </c>
      <c r="D7" s="75">
        <v>2.3999999999999998E-3</v>
      </c>
      <c r="E7" s="17">
        <v>6.7289720683457008E-4</v>
      </c>
    </row>
    <row r="8" spans="1:5" x14ac:dyDescent="0.2">
      <c r="A8" s="127" t="s">
        <v>206</v>
      </c>
      <c r="B8" s="76">
        <v>12533</v>
      </c>
      <c r="C8" s="57" t="s">
        <v>61</v>
      </c>
      <c r="D8" s="75">
        <v>2.3999999999999998E-3</v>
      </c>
      <c r="E8" s="18">
        <v>5.4712351869046021E-4</v>
      </c>
    </row>
    <row r="9" spans="1:5" x14ac:dyDescent="0.2">
      <c r="A9" s="127" t="s">
        <v>206</v>
      </c>
      <c r="B9" s="76">
        <v>12534</v>
      </c>
      <c r="C9" s="57" t="s">
        <v>62</v>
      </c>
      <c r="D9" s="75">
        <v>2.5000000000000001E-3</v>
      </c>
      <c r="E9" s="18">
        <v>5.1390043494614244E-4</v>
      </c>
    </row>
    <row r="10" spans="1:5" x14ac:dyDescent="0.2">
      <c r="A10" s="127" t="s">
        <v>206</v>
      </c>
      <c r="B10" s="76">
        <v>14481</v>
      </c>
      <c r="C10" s="128" t="s">
        <v>206</v>
      </c>
      <c r="D10" s="75">
        <v>2E-3</v>
      </c>
      <c r="E10" s="129" t="s">
        <v>206</v>
      </c>
    </row>
    <row r="11" spans="1:5" x14ac:dyDescent="0.2">
      <c r="A11" s="127" t="s">
        <v>206</v>
      </c>
      <c r="B11" s="76">
        <v>12531</v>
      </c>
      <c r="C11" s="57" t="s">
        <v>63</v>
      </c>
      <c r="D11" s="75">
        <v>2E-3</v>
      </c>
      <c r="E11" s="18">
        <v>9.7011902756986401E-4</v>
      </c>
    </row>
    <row r="12" spans="1:5" x14ac:dyDescent="0.2">
      <c r="A12" s="127" t="s">
        <v>206</v>
      </c>
      <c r="B12" s="76">
        <v>12957</v>
      </c>
      <c r="C12" s="57" t="s">
        <v>64</v>
      </c>
      <c r="D12" s="75">
        <v>2.3999999999999998E-3</v>
      </c>
      <c r="E12" s="18">
        <v>5.6032201932177295E-4</v>
      </c>
    </row>
    <row r="13" spans="1:5" x14ac:dyDescent="0.2">
      <c r="A13" s="127" t="s">
        <v>206</v>
      </c>
      <c r="B13" s="76">
        <v>14342</v>
      </c>
      <c r="C13" s="57" t="s">
        <v>65</v>
      </c>
      <c r="D13" s="75">
        <v>2E-3</v>
      </c>
      <c r="E13" s="19" t="s">
        <v>66</v>
      </c>
    </row>
    <row r="14" spans="1:5" x14ac:dyDescent="0.2">
      <c r="A14" s="127" t="s">
        <v>206</v>
      </c>
      <c r="B14" s="76">
        <v>9452</v>
      </c>
      <c r="C14" s="57" t="s">
        <v>67</v>
      </c>
      <c r="D14" s="75">
        <v>2E-3</v>
      </c>
      <c r="E14" s="18">
        <v>7.7472981106321693E-5</v>
      </c>
    </row>
    <row r="15" spans="1:5" x14ac:dyDescent="0.2">
      <c r="A15" s="127" t="s">
        <v>206</v>
      </c>
      <c r="B15" s="76">
        <v>8699</v>
      </c>
      <c r="C15" s="57" t="s">
        <v>68</v>
      </c>
      <c r="D15" s="75">
        <v>1E-3</v>
      </c>
      <c r="E15" s="18">
        <v>0</v>
      </c>
    </row>
    <row r="16" spans="1:5" x14ac:dyDescent="0.2">
      <c r="A16" s="127" t="s">
        <v>206</v>
      </c>
      <c r="B16" s="76">
        <v>8696</v>
      </c>
      <c r="C16" s="57" t="s">
        <v>69</v>
      </c>
      <c r="D16" s="75">
        <v>1.5E-3</v>
      </c>
      <c r="E16" s="18">
        <v>1.6153267555351841E-4</v>
      </c>
    </row>
    <row r="17" spans="1:5" x14ac:dyDescent="0.2">
      <c r="A17" s="127" t="s">
        <v>206</v>
      </c>
      <c r="B17" s="76">
        <v>8695</v>
      </c>
      <c r="C17" s="57" t="s">
        <v>70</v>
      </c>
      <c r="D17" s="75">
        <v>1.5E-3</v>
      </c>
      <c r="E17" s="18">
        <v>5.9421119584394532E-4</v>
      </c>
    </row>
    <row r="18" spans="1:5" x14ac:dyDescent="0.2">
      <c r="A18" s="127" t="s">
        <v>206</v>
      </c>
      <c r="B18" s="76">
        <v>8697</v>
      </c>
      <c r="C18" s="57" t="s">
        <v>71</v>
      </c>
      <c r="D18" s="75">
        <v>1.5E-3</v>
      </c>
      <c r="E18" s="18">
        <v>2.6342819534927572E-4</v>
      </c>
    </row>
    <row r="19" spans="1:5" x14ac:dyDescent="0.2">
      <c r="A19" s="127" t="s">
        <v>206</v>
      </c>
      <c r="B19" s="76">
        <v>8698</v>
      </c>
      <c r="C19" s="57" t="s">
        <v>72</v>
      </c>
      <c r="D19" s="75">
        <v>1.5E-3</v>
      </c>
      <c r="E19" s="18">
        <v>2.101078972103316E-4</v>
      </c>
    </row>
    <row r="20" spans="1:5" x14ac:dyDescent="0.2">
      <c r="A20" s="130" t="s">
        <v>206</v>
      </c>
      <c r="B20" s="76">
        <v>9677</v>
      </c>
      <c r="C20" s="59" t="s">
        <v>73</v>
      </c>
      <c r="D20" s="75">
        <v>1.5E-3</v>
      </c>
      <c r="E20" s="20">
        <v>3.8686103873238601E-4</v>
      </c>
    </row>
    <row r="21" spans="1:5" ht="15" thickBot="1" x14ac:dyDescent="0.25">
      <c r="A21" s="131" t="s">
        <v>206</v>
      </c>
      <c r="B21" s="76">
        <v>14394</v>
      </c>
      <c r="C21" s="61" t="s">
        <v>74</v>
      </c>
      <c r="D21" s="75">
        <v>1.5E-3</v>
      </c>
      <c r="E21" s="21" t="s">
        <v>66</v>
      </c>
    </row>
    <row r="22" spans="1:5" x14ac:dyDescent="0.2">
      <c r="A22" s="85" t="s">
        <v>75</v>
      </c>
      <c r="B22" s="76">
        <v>12535</v>
      </c>
      <c r="C22" s="63" t="s">
        <v>76</v>
      </c>
      <c r="D22" s="75">
        <v>2.3E-3</v>
      </c>
      <c r="E22" s="22">
        <v>5.3616253003185756E-4</v>
      </c>
    </row>
    <row r="23" spans="1:5" x14ac:dyDescent="0.2">
      <c r="A23" s="132" t="s">
        <v>206</v>
      </c>
      <c r="B23" s="76">
        <v>14483</v>
      </c>
      <c r="C23" s="133" t="s">
        <v>206</v>
      </c>
      <c r="D23" s="75">
        <v>2E-3</v>
      </c>
      <c r="E23" s="129" t="s">
        <v>206</v>
      </c>
    </row>
    <row r="24" spans="1:5" x14ac:dyDescent="0.2">
      <c r="A24" s="134" t="s">
        <v>206</v>
      </c>
      <c r="B24" s="76">
        <v>12536</v>
      </c>
      <c r="C24" s="57" t="s">
        <v>77</v>
      </c>
      <c r="D24" s="75">
        <v>2E-3</v>
      </c>
      <c r="E24" s="18">
        <v>8.7605064437995626E-4</v>
      </c>
    </row>
    <row r="25" spans="1:5" x14ac:dyDescent="0.2">
      <c r="A25" s="134" t="s">
        <v>206</v>
      </c>
      <c r="B25" s="76">
        <v>12956</v>
      </c>
      <c r="C25" s="57" t="s">
        <v>78</v>
      </c>
      <c r="D25" s="75">
        <v>2.3999999999999998E-3</v>
      </c>
      <c r="E25" s="18">
        <v>5.76703522772254E-4</v>
      </c>
    </row>
    <row r="26" spans="1:5" x14ac:dyDescent="0.2">
      <c r="A26" s="134" t="s">
        <v>206</v>
      </c>
      <c r="B26" s="76">
        <v>9451</v>
      </c>
      <c r="C26" s="57" t="s">
        <v>79</v>
      </c>
      <c r="D26" s="75">
        <v>2E-3</v>
      </c>
      <c r="E26" s="18">
        <v>9.955313738075048E-5</v>
      </c>
    </row>
    <row r="27" spans="1:5" x14ac:dyDescent="0.2">
      <c r="A27" s="134" t="s">
        <v>206</v>
      </c>
      <c r="B27" s="76">
        <v>8705</v>
      </c>
      <c r="C27" s="57" t="s">
        <v>80</v>
      </c>
      <c r="D27" s="75">
        <v>1E-3</v>
      </c>
      <c r="E27" s="18">
        <v>0</v>
      </c>
    </row>
    <row r="28" spans="1:5" x14ac:dyDescent="0.2">
      <c r="A28" s="134" t="s">
        <v>206</v>
      </c>
      <c r="B28" s="76">
        <v>8702</v>
      </c>
      <c r="C28" s="57" t="s">
        <v>81</v>
      </c>
      <c r="D28" s="75">
        <v>1.5E-3</v>
      </c>
      <c r="E28" s="18">
        <v>8.5662912568255711E-5</v>
      </c>
    </row>
    <row r="29" spans="1:5" x14ac:dyDescent="0.2">
      <c r="A29" s="134" t="s">
        <v>206</v>
      </c>
      <c r="B29" s="76">
        <v>8701</v>
      </c>
      <c r="C29" s="57" t="s">
        <v>82</v>
      </c>
      <c r="D29" s="75">
        <v>1.5E-3</v>
      </c>
      <c r="E29" s="18">
        <v>5.0998515849770174E-4</v>
      </c>
    </row>
    <row r="30" spans="1:5" x14ac:dyDescent="0.2">
      <c r="A30" s="134" t="s">
        <v>206</v>
      </c>
      <c r="B30" s="76">
        <v>8703</v>
      </c>
      <c r="C30" s="57" t="s">
        <v>83</v>
      </c>
      <c r="D30" s="75">
        <v>1.5E-3</v>
      </c>
      <c r="E30" s="18">
        <v>1.9455052252807049E-4</v>
      </c>
    </row>
    <row r="31" spans="1:5" x14ac:dyDescent="0.2">
      <c r="A31" s="134" t="s">
        <v>206</v>
      </c>
      <c r="B31" s="76">
        <v>8704</v>
      </c>
      <c r="C31" s="57" t="s">
        <v>84</v>
      </c>
      <c r="D31" s="75">
        <v>1.5E-3</v>
      </c>
      <c r="E31" s="18">
        <v>1.3234232824619531E-4</v>
      </c>
    </row>
    <row r="32" spans="1:5" ht="15" thickBot="1" x14ac:dyDescent="0.25">
      <c r="A32" s="135" t="s">
        <v>206</v>
      </c>
      <c r="B32" s="76">
        <v>9676</v>
      </c>
      <c r="C32" s="61" t="s">
        <v>85</v>
      </c>
      <c r="D32" s="75">
        <v>1.5E-3</v>
      </c>
      <c r="E32" s="23">
        <v>2.7858064935170376E-4</v>
      </c>
    </row>
    <row r="33" spans="1:5" x14ac:dyDescent="0.2">
      <c r="A33" s="86" t="s">
        <v>86</v>
      </c>
      <c r="B33" s="76">
        <v>12538</v>
      </c>
      <c r="C33" s="55" t="s">
        <v>87</v>
      </c>
      <c r="D33" s="75">
        <v>2E-3</v>
      </c>
      <c r="E33" s="17">
        <v>5.315839292988606E-4</v>
      </c>
    </row>
    <row r="34" spans="1:5" x14ac:dyDescent="0.2">
      <c r="A34" s="134" t="s">
        <v>206</v>
      </c>
      <c r="B34" s="76">
        <v>12537</v>
      </c>
      <c r="C34" s="57" t="s">
        <v>88</v>
      </c>
      <c r="D34" s="75">
        <v>1.5E-3</v>
      </c>
      <c r="E34" s="18">
        <v>7.3588770282221347E-4</v>
      </c>
    </row>
    <row r="35" spans="1:5" x14ac:dyDescent="0.2">
      <c r="A35" s="134" t="s">
        <v>206</v>
      </c>
      <c r="B35" s="76">
        <v>14482</v>
      </c>
      <c r="C35" s="128" t="s">
        <v>206</v>
      </c>
      <c r="D35" s="75">
        <v>2E-3</v>
      </c>
      <c r="E35" s="136" t="s">
        <v>206</v>
      </c>
    </row>
    <row r="36" spans="1:5" x14ac:dyDescent="0.2">
      <c r="A36" s="134" t="s">
        <v>206</v>
      </c>
      <c r="B36" s="76">
        <v>12955</v>
      </c>
      <c r="C36" s="57" t="s">
        <v>89</v>
      </c>
      <c r="D36" s="75">
        <v>2E-3</v>
      </c>
      <c r="E36" s="18">
        <v>6.2877888332387127E-4</v>
      </c>
    </row>
    <row r="37" spans="1:5" x14ac:dyDescent="0.2">
      <c r="A37" s="134" t="s">
        <v>206</v>
      </c>
      <c r="B37" s="76">
        <v>7958</v>
      </c>
      <c r="C37" s="57" t="s">
        <v>90</v>
      </c>
      <c r="D37" s="75">
        <v>2E-3</v>
      </c>
      <c r="E37" s="18">
        <v>7.6610853959733981E-5</v>
      </c>
    </row>
    <row r="38" spans="1:5" x14ac:dyDescent="0.2">
      <c r="A38" s="134" t="s">
        <v>206</v>
      </c>
      <c r="B38" s="76">
        <v>7957</v>
      </c>
      <c r="C38" s="57" t="s">
        <v>91</v>
      </c>
      <c r="D38" s="75">
        <v>1.5E-3</v>
      </c>
      <c r="E38" s="18">
        <v>4.1847737869494221E-4</v>
      </c>
    </row>
    <row r="39" spans="1:5" x14ac:dyDescent="0.2">
      <c r="A39" s="134" t="s">
        <v>206</v>
      </c>
      <c r="B39" s="76">
        <v>7963</v>
      </c>
      <c r="C39" s="57" t="s">
        <v>92</v>
      </c>
      <c r="D39" s="75">
        <v>1E-3</v>
      </c>
      <c r="E39" s="18">
        <v>0</v>
      </c>
    </row>
    <row r="40" spans="1:5" x14ac:dyDescent="0.2">
      <c r="A40" s="134" t="s">
        <v>206</v>
      </c>
      <c r="B40" s="76">
        <v>7961</v>
      </c>
      <c r="C40" s="57" t="s">
        <v>93</v>
      </c>
      <c r="D40" s="75">
        <v>1.5E-3</v>
      </c>
      <c r="E40" s="18">
        <v>1.1554097689043794E-4</v>
      </c>
    </row>
    <row r="41" spans="1:5" x14ac:dyDescent="0.2">
      <c r="A41" s="134" t="s">
        <v>206</v>
      </c>
      <c r="B41" s="76">
        <v>7962</v>
      </c>
      <c r="C41" s="57" t="s">
        <v>94</v>
      </c>
      <c r="D41" s="75">
        <v>1.5E-3</v>
      </c>
      <c r="E41" s="18">
        <v>1.7629367338424108E-4</v>
      </c>
    </row>
    <row r="42" spans="1:5" ht="15" thickBot="1" x14ac:dyDescent="0.25">
      <c r="A42" s="134" t="s">
        <v>206</v>
      </c>
      <c r="B42" s="76">
        <v>7960</v>
      </c>
      <c r="C42" s="56" t="s">
        <v>95</v>
      </c>
      <c r="D42" s="75">
        <v>1.5E-3</v>
      </c>
      <c r="E42" s="24">
        <v>1.4627388833192602E-4</v>
      </c>
    </row>
    <row r="43" spans="1:5" x14ac:dyDescent="0.2">
      <c r="A43" s="87" t="s">
        <v>97</v>
      </c>
      <c r="B43" s="76">
        <v>9421</v>
      </c>
      <c r="C43" s="54" t="s">
        <v>98</v>
      </c>
      <c r="D43" s="75">
        <v>2E-3</v>
      </c>
      <c r="E43" s="26">
        <v>5.7968516804409039E-5</v>
      </c>
    </row>
    <row r="44" spans="1:5" x14ac:dyDescent="0.2">
      <c r="A44" s="137" t="s">
        <v>206</v>
      </c>
      <c r="B44" s="76">
        <v>9420</v>
      </c>
      <c r="C44" s="56" t="s">
        <v>99</v>
      </c>
      <c r="D44" s="75">
        <v>2E-3</v>
      </c>
      <c r="E44" s="24">
        <v>1.4236292838541468E-4</v>
      </c>
    </row>
    <row r="45" spans="1:5" x14ac:dyDescent="0.2">
      <c r="A45" s="137" t="s">
        <v>206</v>
      </c>
      <c r="B45" s="76">
        <v>9113</v>
      </c>
      <c r="C45" s="56" t="s">
        <v>100</v>
      </c>
      <c r="D45" s="75">
        <v>1.5E-3</v>
      </c>
      <c r="E45" s="24">
        <v>2.3138677098507771E-4</v>
      </c>
    </row>
    <row r="46" spans="1:5" x14ac:dyDescent="0.2">
      <c r="A46" s="137" t="s">
        <v>206</v>
      </c>
      <c r="B46" s="76">
        <v>9414</v>
      </c>
      <c r="C46" s="56" t="s">
        <v>101</v>
      </c>
      <c r="D46" s="75">
        <v>2E-3</v>
      </c>
      <c r="E46" s="24">
        <v>9.418168395187899E-5</v>
      </c>
    </row>
    <row r="47" spans="1:5" ht="15" thickBot="1" x14ac:dyDescent="0.25">
      <c r="A47" s="138" t="s">
        <v>206</v>
      </c>
      <c r="B47" s="76">
        <v>9303</v>
      </c>
      <c r="C47" s="60" t="s">
        <v>102</v>
      </c>
      <c r="D47" s="75">
        <v>2.5000000000000001E-3</v>
      </c>
      <c r="E47" s="25">
        <v>2.7059836493057414E-4</v>
      </c>
    </row>
    <row r="48" spans="1:5" x14ac:dyDescent="0.2">
      <c r="E48" s="16"/>
    </row>
    <row r="49" spans="1:5" x14ac:dyDescent="0.2">
      <c r="A49" s="27" t="s">
        <v>103</v>
      </c>
      <c r="B49" s="28"/>
      <c r="C49" s="28"/>
      <c r="D49" s="28"/>
      <c r="E49" s="28"/>
    </row>
    <row r="50" spans="1:5" ht="12.75" hidden="1" x14ac:dyDescent="0.2">
      <c r="A50"/>
      <c r="B50"/>
      <c r="C50"/>
      <c r="D50"/>
    </row>
    <row r="51" spans="1:5" ht="12.75" hidden="1" x14ac:dyDescent="0.2">
      <c r="A51"/>
      <c r="B51"/>
      <c r="C51"/>
      <c r="D51"/>
    </row>
    <row r="52" spans="1:5" ht="12.75" hidden="1" x14ac:dyDescent="0.2">
      <c r="A52"/>
      <c r="B52"/>
      <c r="C52"/>
      <c r="D52"/>
    </row>
    <row r="53" spans="1:5" ht="12.75" hidden="1" x14ac:dyDescent="0.2">
      <c r="A53"/>
      <c r="B53"/>
      <c r="C53"/>
      <c r="D53"/>
    </row>
    <row r="54" spans="1:5" hidden="1" x14ac:dyDescent="0.2">
      <c r="A54" s="29"/>
      <c r="B54" s="30"/>
      <c r="C54" s="30"/>
      <c r="D54" s="30"/>
    </row>
    <row r="55" spans="1:5" hidden="1" x14ac:dyDescent="0.2">
      <c r="A55" s="29"/>
      <c r="B55" s="30"/>
      <c r="C55" s="30"/>
      <c r="D55" s="30"/>
    </row>
    <row r="56" spans="1:5" hidden="1" x14ac:dyDescent="0.2">
      <c r="A56" s="29"/>
      <c r="B56" s="30"/>
      <c r="C56" s="30"/>
      <c r="D56" s="30"/>
    </row>
    <row r="57" spans="1:5" hidden="1" x14ac:dyDescent="0.2">
      <c r="A57" s="29"/>
      <c r="B57" s="30"/>
      <c r="C57" s="30"/>
      <c r="D57" s="30"/>
    </row>
    <row r="58" spans="1:5" hidden="1" x14ac:dyDescent="0.2">
      <c r="A58" s="29"/>
      <c r="B58" s="30"/>
      <c r="C58" s="30"/>
      <c r="D58" s="30"/>
    </row>
    <row r="59" spans="1:5" hidden="1" x14ac:dyDescent="0.2">
      <c r="A59" s="29"/>
      <c r="B59" s="30"/>
      <c r="C59" s="30"/>
      <c r="D59" s="30"/>
    </row>
    <row r="60" spans="1:5" hidden="1" x14ac:dyDescent="0.2">
      <c r="A60" s="29"/>
      <c r="B60" s="30"/>
      <c r="C60" s="30"/>
      <c r="D60" s="30"/>
    </row>
    <row r="61" spans="1:5" hidden="1" x14ac:dyDescent="0.2">
      <c r="A61" s="29"/>
      <c r="B61" s="30"/>
      <c r="C61" s="30"/>
      <c r="D61" s="30"/>
    </row>
    <row r="62" spans="1:5" hidden="1" x14ac:dyDescent="0.2">
      <c r="A62" s="29"/>
      <c r="B62" s="30"/>
      <c r="C62" s="30"/>
      <c r="D62" s="30"/>
    </row>
    <row r="63" spans="1:5" hidden="1" x14ac:dyDescent="0.2">
      <c r="A63" s="29"/>
      <c r="B63" s="30"/>
      <c r="C63" s="30"/>
      <c r="D63" s="30"/>
    </row>
    <row r="64" spans="1:5" hidden="1" x14ac:dyDescent="0.2">
      <c r="A64" s="29"/>
      <c r="B64" s="30"/>
      <c r="C64" s="30"/>
      <c r="D64" s="30"/>
    </row>
    <row r="65" spans="1:4" hidden="1" x14ac:dyDescent="0.2">
      <c r="A65" s="29"/>
      <c r="B65" s="30"/>
      <c r="C65" s="30"/>
      <c r="D65" s="30"/>
    </row>
    <row r="66" spans="1:4" hidden="1" x14ac:dyDescent="0.2">
      <c r="A66" s="29"/>
      <c r="B66" s="30"/>
      <c r="C66" s="30"/>
      <c r="D66" s="30"/>
    </row>
    <row r="67" spans="1:4" hidden="1" x14ac:dyDescent="0.2"/>
    <row r="68" spans="1:4" hidden="1" x14ac:dyDescent="0.2"/>
    <row r="69" spans="1:4" hidden="1" x14ac:dyDescent="0.2"/>
    <row r="70" spans="1:4" hidden="1" x14ac:dyDescent="0.2"/>
    <row r="71" spans="1:4" hidden="1" x14ac:dyDescent="0.2"/>
    <row r="72" spans="1:4" hidden="1" x14ac:dyDescent="0.2"/>
    <row r="73" spans="1:4" hidden="1" x14ac:dyDescent="0.2"/>
    <row r="74" spans="1:4" hidden="1" x14ac:dyDescent="0.2"/>
    <row r="75" spans="1:4" hidden="1" x14ac:dyDescent="0.2"/>
    <row r="76" spans="1:4" hidden="1" x14ac:dyDescent="0.2"/>
    <row r="77" spans="1:4" hidden="1" x14ac:dyDescent="0.2"/>
    <row r="78" spans="1:4" hidden="1" x14ac:dyDescent="0.2"/>
    <row r="79" spans="1:4" hidden="1" x14ac:dyDescent="0.2"/>
    <row r="80" spans="1:4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E14C8-DB00-4EE9-A05C-F443C996278D}">
  <dimension ref="A1:AZ10000"/>
  <sheetViews>
    <sheetView rightToLeft="1" tabSelected="1" workbookViewId="0">
      <selection activeCell="A8" sqref="A8"/>
    </sheetView>
  </sheetViews>
  <sheetFormatPr defaultColWidth="0" defaultRowHeight="12.75" zeroHeight="1" x14ac:dyDescent="0.2"/>
  <cols>
    <col min="1" max="1" width="123.7109375" style="31" bestFit="1" customWidth="1"/>
    <col min="2" max="2" width="23.5703125" style="31" bestFit="1" customWidth="1"/>
    <col min="3" max="52" width="0" style="31" hidden="1"/>
    <col min="53" max="16384" width="9.140625" style="31" hidden="1"/>
  </cols>
  <sheetData>
    <row r="1" spans="1:2" ht="18.75" x14ac:dyDescent="0.2">
      <c r="A1" s="78" t="s">
        <v>0</v>
      </c>
    </row>
    <row r="2" spans="1:2" ht="18.75" x14ac:dyDescent="0.2">
      <c r="A2" s="78" t="s">
        <v>203</v>
      </c>
    </row>
    <row r="3" spans="1:2" ht="18.75" x14ac:dyDescent="0.2">
      <c r="A3" s="79"/>
    </row>
    <row r="4" spans="1:2" ht="18.75" x14ac:dyDescent="0.2">
      <c r="A4" s="93" t="s">
        <v>202</v>
      </c>
      <c r="B4" s="94"/>
    </row>
    <row r="5" spans="1:2" ht="18.75" x14ac:dyDescent="0.3">
      <c r="A5" s="77" t="s">
        <v>196</v>
      </c>
      <c r="B5" s="95" t="s">
        <v>206</v>
      </c>
    </row>
    <row r="6" spans="1:2" ht="18.75" customHeight="1" thickBot="1" x14ac:dyDescent="0.25">
      <c r="A6" s="7" t="s">
        <v>154</v>
      </c>
      <c r="B6" s="95" t="s">
        <v>206</v>
      </c>
    </row>
    <row r="7" spans="1:2" ht="16.5" thickBot="1" x14ac:dyDescent="0.25">
      <c r="A7" s="65" t="s">
        <v>155</v>
      </c>
      <c r="B7" s="32">
        <v>7.3780000000000001</v>
      </c>
    </row>
    <row r="8" spans="1:2" ht="16.5" thickBot="1" x14ac:dyDescent="0.25">
      <c r="A8" s="65" t="s">
        <v>156</v>
      </c>
      <c r="B8" s="32">
        <v>1285.9790000000003</v>
      </c>
    </row>
    <row r="9" spans="1:2" ht="18.75" customHeight="1" thickBot="1" x14ac:dyDescent="0.25">
      <c r="A9" s="7" t="s">
        <v>157</v>
      </c>
      <c r="B9" s="32">
        <v>0</v>
      </c>
    </row>
    <row r="10" spans="1:2" ht="16.5" thickBot="1" x14ac:dyDescent="0.25">
      <c r="A10" s="65" t="s">
        <v>6</v>
      </c>
      <c r="B10" s="32">
        <v>0</v>
      </c>
    </row>
    <row r="11" spans="1:2" ht="16.5" thickBot="1" x14ac:dyDescent="0.25">
      <c r="A11" s="65" t="s">
        <v>8</v>
      </c>
      <c r="B11" s="32">
        <v>15.208</v>
      </c>
    </row>
    <row r="12" spans="1:2" ht="18.75" customHeight="1" thickBot="1" x14ac:dyDescent="0.25">
      <c r="A12" s="7" t="s">
        <v>158</v>
      </c>
      <c r="B12" s="32">
        <v>0</v>
      </c>
    </row>
    <row r="13" spans="1:2" ht="16.5" thickBot="1" x14ac:dyDescent="0.25">
      <c r="A13" s="65" t="s">
        <v>159</v>
      </c>
      <c r="B13" s="32">
        <v>99.769000000000005</v>
      </c>
    </row>
    <row r="14" spans="1:2" ht="16.5" thickBot="1" x14ac:dyDescent="0.25">
      <c r="A14" s="65" t="s">
        <v>160</v>
      </c>
      <c r="B14" s="32">
        <v>83.652000000000001</v>
      </c>
    </row>
    <row r="15" spans="1:2" ht="19.5" thickBot="1" x14ac:dyDescent="0.25">
      <c r="A15" s="67" t="s">
        <v>161</v>
      </c>
      <c r="B15" s="32">
        <v>868.74899999999991</v>
      </c>
    </row>
    <row r="16" spans="1:2" ht="18.75" customHeight="1" thickBot="1" x14ac:dyDescent="0.25">
      <c r="A16" s="67" t="s">
        <v>162</v>
      </c>
      <c r="B16" s="32">
        <v>0</v>
      </c>
    </row>
    <row r="17" spans="1:2" ht="19.5" thickBot="1" x14ac:dyDescent="0.25">
      <c r="A17" s="67" t="s">
        <v>163</v>
      </c>
      <c r="B17" s="32">
        <v>10.164</v>
      </c>
    </row>
    <row r="18" spans="1:2" ht="19.5" thickBot="1" x14ac:dyDescent="0.25">
      <c r="A18" s="67" t="s">
        <v>164</v>
      </c>
      <c r="B18" s="32">
        <v>2370.8990000000003</v>
      </c>
    </row>
    <row r="19" spans="1:2" ht="19.5" thickBot="1" x14ac:dyDescent="0.25">
      <c r="A19" s="67" t="s">
        <v>195</v>
      </c>
      <c r="B19" s="32">
        <v>6606364.0355000002</v>
      </c>
    </row>
    <row r="20" spans="1:2" ht="16.5" thickBot="1" x14ac:dyDescent="0.25">
      <c r="A20" s="65" t="s">
        <v>197</v>
      </c>
      <c r="B20" s="32">
        <v>7324562.4859999996</v>
      </c>
    </row>
    <row r="21" spans="1:2" ht="16.5" thickBot="1" x14ac:dyDescent="0.25">
      <c r="A21" s="65" t="s">
        <v>198</v>
      </c>
      <c r="B21" s="32">
        <v>5888165.5850000009</v>
      </c>
    </row>
    <row r="22" spans="1:2" ht="16.5" thickBot="1" x14ac:dyDescent="0.25">
      <c r="A22" s="65" t="s">
        <v>168</v>
      </c>
      <c r="B22" s="73">
        <v>3.5888107092792984E-4</v>
      </c>
    </row>
    <row r="23" spans="1:2" ht="16.5" thickBot="1" x14ac:dyDescent="0.25">
      <c r="A23" s="65" t="s">
        <v>149</v>
      </c>
      <c r="B23" s="32">
        <v>147.58100000000002</v>
      </c>
    </row>
    <row r="24" spans="1:2" ht="16.5" thickBot="1" x14ac:dyDescent="0.25">
      <c r="A24" s="66" t="s">
        <v>189</v>
      </c>
      <c r="B24" s="32">
        <v>0</v>
      </c>
    </row>
    <row r="25" spans="1:2" ht="18.75" customHeight="1" thickBot="1" x14ac:dyDescent="0.25">
      <c r="A25" s="67" t="s">
        <v>170</v>
      </c>
      <c r="B25" s="32">
        <v>5096.1549999999997</v>
      </c>
    </row>
    <row r="26" spans="1:2" ht="16.5" thickBot="1" x14ac:dyDescent="0.25">
      <c r="A26" s="65" t="s">
        <v>171</v>
      </c>
      <c r="B26" s="32">
        <v>604.17600000000004</v>
      </c>
    </row>
    <row r="27" spans="1:2" ht="16.5" thickBot="1" x14ac:dyDescent="0.25">
      <c r="A27" s="65" t="s">
        <v>12</v>
      </c>
      <c r="B27" s="32">
        <v>4295.2539999999999</v>
      </c>
    </row>
    <row r="28" spans="1:2" ht="18.75" customHeight="1" thickBot="1" x14ac:dyDescent="0.25">
      <c r="A28" s="65" t="s">
        <v>14</v>
      </c>
      <c r="B28" s="32">
        <v>0</v>
      </c>
    </row>
    <row r="29" spans="1:2" ht="18.75" customHeight="1" thickBot="1" x14ac:dyDescent="0.25">
      <c r="A29" s="65" t="s">
        <v>151</v>
      </c>
      <c r="B29" s="32">
        <v>0</v>
      </c>
    </row>
    <row r="30" spans="1:2" ht="13.5" customHeight="1" thickBot="1" x14ac:dyDescent="0.25">
      <c r="A30" s="65" t="s">
        <v>172</v>
      </c>
      <c r="B30" s="32">
        <v>46.270999999999994</v>
      </c>
    </row>
    <row r="31" spans="1:2" ht="32.25" thickBot="1" x14ac:dyDescent="0.25">
      <c r="A31" s="65" t="s">
        <v>173</v>
      </c>
      <c r="B31" s="32">
        <v>47.179000000000002</v>
      </c>
    </row>
    <row r="32" spans="1:2" ht="32.25" thickBot="1" x14ac:dyDescent="0.25">
      <c r="A32" s="65" t="s">
        <v>174</v>
      </c>
      <c r="B32" s="32">
        <v>103.21</v>
      </c>
    </row>
    <row r="33" spans="1:2" ht="18.75" customHeight="1" thickBot="1" x14ac:dyDescent="0.25">
      <c r="A33" s="65" t="s">
        <v>175</v>
      </c>
      <c r="B33" s="32">
        <v>6.5000000000000002E-2</v>
      </c>
    </row>
    <row r="34" spans="1:2" ht="16.5" thickBot="1" x14ac:dyDescent="0.25">
      <c r="A34" s="65" t="s">
        <v>176</v>
      </c>
      <c r="B34" s="32">
        <v>0</v>
      </c>
    </row>
    <row r="35" spans="1:2" ht="12.75" customHeight="1" thickBot="1" x14ac:dyDescent="0.25">
      <c r="A35" s="67" t="s">
        <v>178</v>
      </c>
      <c r="B35" s="73">
        <v>8.6549111543030748E-4</v>
      </c>
    </row>
    <row r="36" spans="1:2" ht="12.75" customHeight="1" thickBot="1" x14ac:dyDescent="0.25">
      <c r="A36" s="67" t="s">
        <v>179</v>
      </c>
      <c r="B36" s="96" t="s">
        <v>206</v>
      </c>
    </row>
    <row r="37" spans="1:2" ht="12.75" customHeight="1" thickBot="1" x14ac:dyDescent="0.25">
      <c r="A37" s="67" t="s">
        <v>180</v>
      </c>
      <c r="B37" s="97" t="s">
        <v>206</v>
      </c>
    </row>
    <row r="38" spans="1:2" ht="12.75" customHeight="1" thickBot="1" x14ac:dyDescent="0.25">
      <c r="A38" s="67" t="s">
        <v>184</v>
      </c>
      <c r="B38" s="32">
        <v>0</v>
      </c>
    </row>
    <row r="39" spans="1:2" ht="12.75" customHeight="1" thickBot="1" x14ac:dyDescent="0.25">
      <c r="A39" s="67" t="s">
        <v>185</v>
      </c>
      <c r="B39" s="73">
        <v>8.6549111543030748E-4</v>
      </c>
    </row>
    <row r="40" spans="1:2" ht="16.5" thickBot="1" x14ac:dyDescent="0.25">
      <c r="A40" s="66" t="s">
        <v>199</v>
      </c>
      <c r="B40" s="97" t="s">
        <v>206</v>
      </c>
    </row>
    <row r="41" spans="1:2" ht="19.5" thickBot="1" x14ac:dyDescent="0.25">
      <c r="A41" s="67" t="s">
        <v>187</v>
      </c>
      <c r="B41" s="32">
        <v>7467.0540000000001</v>
      </c>
    </row>
    <row r="42" spans="1:2" ht="19.5" thickBot="1" x14ac:dyDescent="0.25">
      <c r="A42" s="67" t="s">
        <v>188</v>
      </c>
      <c r="B42" s="73">
        <v>1.1302819462982953E-3</v>
      </c>
    </row>
    <row r="43" spans="1:2" ht="16.5" thickBot="1" x14ac:dyDescent="0.25">
      <c r="A43" s="66" t="s">
        <v>190</v>
      </c>
      <c r="B43" s="97" t="s">
        <v>206</v>
      </c>
    </row>
    <row r="44" spans="1:2" ht="38.25" thickBot="1" x14ac:dyDescent="0.25">
      <c r="A44" s="68" t="s">
        <v>201</v>
      </c>
      <c r="B44" s="97" t="s">
        <v>206</v>
      </c>
    </row>
    <row r="45" spans="1:2" ht="19.5" thickBot="1" x14ac:dyDescent="0.25">
      <c r="A45" s="67" t="s">
        <v>191</v>
      </c>
      <c r="B45" s="73">
        <v>3.5888107092792984E-4</v>
      </c>
    </row>
    <row r="46" spans="1:2" hidden="1" x14ac:dyDescent="0.2"/>
    <row r="47" spans="1:2" hidden="1" x14ac:dyDescent="0.2"/>
    <row r="48" spans="1: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27378-4AAA-4B42-80C0-95AE89FFFBA6}">
  <dimension ref="A1:AZ10000"/>
  <sheetViews>
    <sheetView rightToLeft="1" workbookViewId="0">
      <selection activeCell="D1" sqref="D1:XFD1048576"/>
    </sheetView>
  </sheetViews>
  <sheetFormatPr defaultColWidth="0" defaultRowHeight="12.75" customHeight="1" zeroHeight="1" x14ac:dyDescent="0.2"/>
  <cols>
    <col min="1" max="1" width="96.42578125" style="34" bestFit="1" customWidth="1"/>
    <col min="2" max="2" width="14" style="34" bestFit="1" customWidth="1"/>
    <col min="3" max="52" width="0" style="34" hidden="1"/>
    <col min="53" max="16384" width="9.140625" style="34" hidden="1"/>
  </cols>
  <sheetData>
    <row r="1" spans="1:2" ht="18.75" x14ac:dyDescent="0.2">
      <c r="A1" s="78" t="s">
        <v>0</v>
      </c>
      <c r="B1" s="78"/>
    </row>
    <row r="2" spans="1:2" ht="18.75" x14ac:dyDescent="0.2">
      <c r="A2" s="78" t="s">
        <v>203</v>
      </c>
      <c r="B2" s="78"/>
    </row>
    <row r="3" spans="1:2" ht="18.75" x14ac:dyDescent="0.2">
      <c r="A3" s="79"/>
      <c r="B3" s="79"/>
    </row>
    <row r="4" spans="1:2" ht="18.75" x14ac:dyDescent="0.2">
      <c r="A4" s="93" t="s">
        <v>204</v>
      </c>
      <c r="B4" s="93"/>
    </row>
    <row r="5" spans="1:2" ht="13.5" thickBot="1" x14ac:dyDescent="0.25">
      <c r="A5" s="82" t="s">
        <v>106</v>
      </c>
      <c r="B5" s="99" t="s">
        <v>206</v>
      </c>
    </row>
    <row r="6" spans="1:2" x14ac:dyDescent="0.2">
      <c r="A6" s="35" t="s">
        <v>107</v>
      </c>
      <c r="B6" s="100" t="s">
        <v>206</v>
      </c>
    </row>
    <row r="7" spans="1:2" x14ac:dyDescent="0.2">
      <c r="A7" s="34" t="s">
        <v>108</v>
      </c>
      <c r="B7" s="36">
        <v>7.3780000000000001</v>
      </c>
    </row>
    <row r="8" spans="1:2" ht="13.5" customHeight="1" x14ac:dyDescent="0.2">
      <c r="A8" s="35" t="s">
        <v>109</v>
      </c>
      <c r="B8" s="100" t="s">
        <v>206</v>
      </c>
    </row>
    <row r="9" spans="1:2" ht="13.5" thickBot="1" x14ac:dyDescent="0.25">
      <c r="A9" s="83" t="s">
        <v>110</v>
      </c>
      <c r="B9" s="37">
        <v>1285.9790000000003</v>
      </c>
    </row>
    <row r="10" spans="1:2" x14ac:dyDescent="0.2">
      <c r="A10" s="38" t="s">
        <v>111</v>
      </c>
      <c r="B10" s="39">
        <v>1293.3570000000002</v>
      </c>
    </row>
    <row r="11" spans="1:2" x14ac:dyDescent="0.2">
      <c r="A11" s="101" t="s">
        <v>206</v>
      </c>
      <c r="B11" s="102" t="s">
        <v>206</v>
      </c>
    </row>
    <row r="12" spans="1:2" ht="13.5" thickBot="1" x14ac:dyDescent="0.25">
      <c r="A12" s="40" t="s">
        <v>112</v>
      </c>
      <c r="B12" s="103" t="s">
        <v>206</v>
      </c>
    </row>
    <row r="13" spans="1:2" ht="13.5" customHeight="1" x14ac:dyDescent="0.2">
      <c r="A13" s="35" t="s">
        <v>107</v>
      </c>
      <c r="B13" s="100" t="s">
        <v>206</v>
      </c>
    </row>
    <row r="14" spans="1:2" x14ac:dyDescent="0.2">
      <c r="A14" s="104" t="s">
        <v>206</v>
      </c>
      <c r="B14" s="36">
        <v>0</v>
      </c>
    </row>
    <row r="15" spans="1:2" x14ac:dyDescent="0.2">
      <c r="A15" s="35" t="s">
        <v>109</v>
      </c>
      <c r="B15" s="100" t="s">
        <v>206</v>
      </c>
    </row>
    <row r="16" spans="1:2" ht="13.5" thickBot="1" x14ac:dyDescent="0.25">
      <c r="A16" s="83" t="s">
        <v>110</v>
      </c>
      <c r="B16" s="37">
        <v>15.208</v>
      </c>
    </row>
    <row r="17" spans="1:2" x14ac:dyDescent="0.2">
      <c r="A17" s="38" t="s">
        <v>113</v>
      </c>
      <c r="B17" s="39">
        <v>15.208</v>
      </c>
    </row>
    <row r="18" spans="1:2" x14ac:dyDescent="0.2">
      <c r="A18" s="105" t="s">
        <v>206</v>
      </c>
      <c r="B18" s="102" t="s">
        <v>206</v>
      </c>
    </row>
    <row r="19" spans="1:2" ht="13.5" thickBot="1" x14ac:dyDescent="0.25">
      <c r="A19" s="41" t="s">
        <v>114</v>
      </c>
      <c r="B19" s="106" t="s">
        <v>206</v>
      </c>
    </row>
    <row r="20" spans="1:2" x14ac:dyDescent="0.2">
      <c r="A20" s="34" t="s">
        <v>115</v>
      </c>
      <c r="B20" s="36">
        <v>99.769000000000005</v>
      </c>
    </row>
    <row r="21" spans="1:2" ht="13.5" thickBot="1" x14ac:dyDescent="0.25">
      <c r="A21" s="41" t="s">
        <v>116</v>
      </c>
      <c r="B21" s="106" t="s">
        <v>206</v>
      </c>
    </row>
    <row r="22" spans="1:2" x14ac:dyDescent="0.2">
      <c r="A22" s="34" t="s">
        <v>115</v>
      </c>
      <c r="B22" s="36">
        <v>868.74899999999991</v>
      </c>
    </row>
    <row r="23" spans="1:2" ht="13.5" thickBot="1" x14ac:dyDescent="0.25">
      <c r="A23" s="41" t="s">
        <v>117</v>
      </c>
      <c r="B23" s="106" t="s">
        <v>206</v>
      </c>
    </row>
    <row r="24" spans="1:2" x14ac:dyDescent="0.2">
      <c r="A24" s="104" t="s">
        <v>206</v>
      </c>
      <c r="B24" s="100" t="s">
        <v>206</v>
      </c>
    </row>
    <row r="25" spans="1:2" ht="13.5" thickBot="1" x14ac:dyDescent="0.25">
      <c r="A25" s="41" t="s">
        <v>118</v>
      </c>
      <c r="B25" s="106" t="s">
        <v>206</v>
      </c>
    </row>
    <row r="26" spans="1:2" x14ac:dyDescent="0.2">
      <c r="A26" s="104" t="s">
        <v>206</v>
      </c>
      <c r="B26" s="100" t="s">
        <v>206</v>
      </c>
    </row>
    <row r="27" spans="1:2" ht="13.5" thickBot="1" x14ac:dyDescent="0.25">
      <c r="A27" s="41" t="s">
        <v>22</v>
      </c>
      <c r="B27" s="106" t="s">
        <v>206</v>
      </c>
    </row>
    <row r="28" spans="1:2" x14ac:dyDescent="0.2">
      <c r="A28" s="34" t="s">
        <v>143</v>
      </c>
      <c r="B28" s="36">
        <v>4295.2539999999999</v>
      </c>
    </row>
    <row r="29" spans="1:2" x14ac:dyDescent="0.2">
      <c r="A29" s="104" t="s">
        <v>206</v>
      </c>
      <c r="B29" s="100" t="s">
        <v>206</v>
      </c>
    </row>
    <row r="30" spans="1:2" x14ac:dyDescent="0.2">
      <c r="A30" s="104" t="s">
        <v>206</v>
      </c>
      <c r="B30" s="100" t="s">
        <v>206</v>
      </c>
    </row>
    <row r="31" spans="1:2" ht="13.5" thickBot="1" x14ac:dyDescent="0.25">
      <c r="A31" s="41" t="s">
        <v>119</v>
      </c>
      <c r="B31" s="36">
        <v>6572.3369999999995</v>
      </c>
    </row>
    <row r="32" spans="1:2" ht="12.75" customHeight="1" x14ac:dyDescent="0.2">
      <c r="A32" s="104" t="s">
        <v>206</v>
      </c>
      <c r="B32" s="104" t="s">
        <v>206</v>
      </c>
    </row>
    <row r="33" spans="1:2" x14ac:dyDescent="0.2">
      <c r="A33" s="107" t="s">
        <v>206</v>
      </c>
      <c r="B33" s="102" t="s">
        <v>206</v>
      </c>
    </row>
    <row r="34" spans="1:2" x14ac:dyDescent="0.2">
      <c r="A34" s="98" t="s">
        <v>120</v>
      </c>
      <c r="B34" s="36">
        <v>5888165.5850000009</v>
      </c>
    </row>
    <row r="35" spans="1:2" ht="13.5" hidden="1" thickBot="1" x14ac:dyDescent="0.25">
      <c r="B35" s="42"/>
    </row>
    <row r="36" spans="1:2" hidden="1" x14ac:dyDescent="0.2">
      <c r="A36" s="43"/>
      <c r="B36" s="44"/>
    </row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D2196-EA4F-4E3C-849C-616FAFE13B2F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73.5703125" style="34" bestFit="1" customWidth="1"/>
    <col min="2" max="2" width="14" style="34" bestFit="1" customWidth="1"/>
    <col min="3" max="4" width="9.140625" style="34" customWidth="1"/>
    <col min="5" max="52" width="0" style="34" hidden="1"/>
    <col min="53" max="16384" width="9.140625" style="34" hidden="1"/>
  </cols>
  <sheetData>
    <row r="1" spans="1:4" ht="18.75" x14ac:dyDescent="0.2">
      <c r="A1" s="78" t="s">
        <v>0</v>
      </c>
      <c r="B1"/>
      <c r="C1" s="31"/>
      <c r="D1" s="31"/>
    </row>
    <row r="2" spans="1:4" ht="18.75" x14ac:dyDescent="0.2">
      <c r="A2" s="78" t="s">
        <v>203</v>
      </c>
      <c r="B2" s="33"/>
    </row>
    <row r="3" spans="1:4" ht="18.75" x14ac:dyDescent="0.2">
      <c r="A3" s="79"/>
      <c r="B3"/>
    </row>
    <row r="4" spans="1:4" ht="19.5" thickBot="1" x14ac:dyDescent="0.25">
      <c r="A4" s="80" t="s">
        <v>205</v>
      </c>
      <c r="B4"/>
    </row>
    <row r="5" spans="1:4" ht="13.5" thickBot="1" x14ac:dyDescent="0.25">
      <c r="A5" s="41" t="s">
        <v>121</v>
      </c>
      <c r="B5" s="108" t="s">
        <v>206</v>
      </c>
    </row>
    <row r="6" spans="1:4" x14ac:dyDescent="0.2">
      <c r="A6" s="34" t="s">
        <v>138</v>
      </c>
      <c r="B6" s="45">
        <v>604.17600000000004</v>
      </c>
    </row>
    <row r="7" spans="1:4" x14ac:dyDescent="0.2">
      <c r="A7" s="34" t="s">
        <v>122</v>
      </c>
      <c r="B7" s="45">
        <v>4295.2539999999999</v>
      </c>
      <c r="D7" s="53"/>
    </row>
    <row r="8" spans="1:4" ht="13.5" thickBot="1" x14ac:dyDescent="0.25">
      <c r="A8" s="41" t="s">
        <v>123</v>
      </c>
      <c r="B8" s="108" t="s">
        <v>206</v>
      </c>
    </row>
    <row r="9" spans="1:4" ht="13.5" thickBot="1" x14ac:dyDescent="0.25">
      <c r="A9" s="104" t="s">
        <v>206</v>
      </c>
      <c r="B9" s="46">
        <v>0</v>
      </c>
    </row>
    <row r="10" spans="1:4" ht="13.5" thickBot="1" x14ac:dyDescent="0.25">
      <c r="A10" s="41" t="s">
        <v>124</v>
      </c>
      <c r="B10" s="108" t="s">
        <v>206</v>
      </c>
    </row>
    <row r="11" spans="1:4" ht="13.5" thickBot="1" x14ac:dyDescent="0.25">
      <c r="A11" s="104" t="s">
        <v>206</v>
      </c>
      <c r="B11" s="46">
        <v>0</v>
      </c>
    </row>
    <row r="12" spans="1:4" ht="13.5" thickBot="1" x14ac:dyDescent="0.25">
      <c r="A12" s="41" t="s">
        <v>125</v>
      </c>
      <c r="B12" s="108" t="s">
        <v>206</v>
      </c>
    </row>
    <row r="13" spans="1:4" x14ac:dyDescent="0.2">
      <c r="A13" s="34" t="s">
        <v>140</v>
      </c>
      <c r="B13" s="47">
        <v>25.954999999999998</v>
      </c>
    </row>
    <row r="14" spans="1:4" x14ac:dyDescent="0.2">
      <c r="A14" s="34" t="s">
        <v>127</v>
      </c>
      <c r="B14" s="47">
        <v>20.582999999999998</v>
      </c>
    </row>
    <row r="15" spans="1:4" x14ac:dyDescent="0.2">
      <c r="A15" s="34" t="s">
        <v>128</v>
      </c>
      <c r="B15" s="47">
        <v>31.053999999999998</v>
      </c>
    </row>
    <row r="16" spans="1:4" x14ac:dyDescent="0.2">
      <c r="A16" s="34" t="s">
        <v>141</v>
      </c>
      <c r="B16" s="47">
        <v>23.757000000000001</v>
      </c>
    </row>
    <row r="17" spans="1:4" x14ac:dyDescent="0.2">
      <c r="A17" s="34" t="s">
        <v>122</v>
      </c>
      <c r="B17" s="47">
        <v>1.861</v>
      </c>
    </row>
    <row r="18" spans="1:4" x14ac:dyDescent="0.2">
      <c r="A18" s="104" t="s">
        <v>206</v>
      </c>
      <c r="B18" s="109" t="s">
        <v>206</v>
      </c>
    </row>
    <row r="19" spans="1:4" x14ac:dyDescent="0.2">
      <c r="A19" s="34" t="s">
        <v>200</v>
      </c>
      <c r="B19" s="47">
        <v>6.5000000000000002E-2</v>
      </c>
    </row>
    <row r="20" spans="1:4" ht="13.5" thickBot="1" x14ac:dyDescent="0.25">
      <c r="A20" s="41" t="s">
        <v>129</v>
      </c>
      <c r="B20" s="108" t="s">
        <v>206</v>
      </c>
    </row>
    <row r="21" spans="1:4" x14ac:dyDescent="0.2">
      <c r="A21" s="48" t="s">
        <v>130</v>
      </c>
      <c r="B21" s="110" t="s">
        <v>206</v>
      </c>
    </row>
    <row r="22" spans="1:4" x14ac:dyDescent="0.2">
      <c r="A22" s="34" t="s">
        <v>126</v>
      </c>
      <c r="B22" s="47">
        <v>14.576000000000001</v>
      </c>
    </row>
    <row r="23" spans="1:4" x14ac:dyDescent="0.2">
      <c r="A23" s="34" t="s">
        <v>127</v>
      </c>
      <c r="B23" s="47">
        <v>12.167999999999999</v>
      </c>
    </row>
    <row r="24" spans="1:4" x14ac:dyDescent="0.2">
      <c r="A24" s="34" t="s">
        <v>128</v>
      </c>
      <c r="B24" s="47">
        <v>16.771000000000001</v>
      </c>
    </row>
    <row r="25" spans="1:4" x14ac:dyDescent="0.2">
      <c r="A25" s="34" t="s">
        <v>122</v>
      </c>
      <c r="B25" s="47">
        <v>2.7559999999999998</v>
      </c>
    </row>
    <row r="26" spans="1:4" x14ac:dyDescent="0.2">
      <c r="A26" s="111" t="s">
        <v>206</v>
      </c>
      <c r="B26" s="102" t="s">
        <v>206</v>
      </c>
    </row>
    <row r="27" spans="1:4" x14ac:dyDescent="0.2">
      <c r="A27" s="49" t="s">
        <v>131</v>
      </c>
      <c r="B27" s="112" t="s">
        <v>206</v>
      </c>
    </row>
    <row r="28" spans="1:4" ht="13.5" thickBot="1" x14ac:dyDescent="0.25">
      <c r="A28" s="34" t="s">
        <v>132</v>
      </c>
      <c r="B28" s="50">
        <v>26.42</v>
      </c>
      <c r="D28" s="34">
        <v>26420.240000000002</v>
      </c>
    </row>
    <row r="29" spans="1:4" x14ac:dyDescent="0.2">
      <c r="A29" s="34" t="s">
        <v>139</v>
      </c>
      <c r="B29" s="51">
        <v>20.286999999999999</v>
      </c>
      <c r="D29" s="34">
        <v>20286.97</v>
      </c>
    </row>
    <row r="30" spans="1:4" x14ac:dyDescent="0.2">
      <c r="A30" s="34" t="s">
        <v>122</v>
      </c>
      <c r="B30" s="51">
        <v>0.47199999999999998</v>
      </c>
      <c r="D30" s="34">
        <v>471.79</v>
      </c>
    </row>
    <row r="31" spans="1:4" x14ac:dyDescent="0.2">
      <c r="A31" s="104" t="s">
        <v>206</v>
      </c>
      <c r="B31" s="113" t="s">
        <v>206</v>
      </c>
    </row>
    <row r="32" spans="1:4" x14ac:dyDescent="0.2">
      <c r="A32" s="104" t="s">
        <v>206</v>
      </c>
      <c r="B32" s="113" t="s">
        <v>206</v>
      </c>
    </row>
    <row r="33" spans="1:2" ht="13.5" thickBot="1" x14ac:dyDescent="0.25">
      <c r="A33" s="41" t="s">
        <v>133</v>
      </c>
      <c r="B33" s="52">
        <v>5096.1549999999988</v>
      </c>
    </row>
    <row r="34" spans="1:2" ht="13.5" thickBot="1" x14ac:dyDescent="0.25">
      <c r="A34" s="104" t="s">
        <v>206</v>
      </c>
      <c r="B34" s="114" t="s">
        <v>206</v>
      </c>
    </row>
    <row r="35" spans="1:2" x14ac:dyDescent="0.2">
      <c r="A35" s="98" t="s">
        <v>25</v>
      </c>
      <c r="B35" s="36">
        <v>5888165.5850000009</v>
      </c>
    </row>
    <row r="36" spans="1:2" ht="13.5" hidden="1" thickBot="1" x14ac:dyDescent="0.25">
      <c r="B36" s="42"/>
    </row>
    <row r="37" spans="1:2" hidden="1" x14ac:dyDescent="0.2">
      <c r="A37" s="43"/>
      <c r="B37" s="44"/>
    </row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workbookViewId="0">
      <selection activeCell="A10" sqref="A10"/>
    </sheetView>
  </sheetViews>
  <sheetFormatPr defaultColWidth="0" defaultRowHeight="12.75" zeroHeight="1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90" t="s">
        <v>42</v>
      </c>
      <c r="B3" s="90"/>
      <c r="C3" s="90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21.117000000000001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120" t="s">
        <v>206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120" t="s">
        <v>206</v>
      </c>
      <c r="C16" s="9" t="s">
        <v>21</v>
      </c>
      <c r="D16" s="5"/>
      <c r="E16" s="5"/>
    </row>
    <row r="17" spans="1:5" ht="18.75" x14ac:dyDescent="0.3">
      <c r="A17" s="67" t="s">
        <v>163</v>
      </c>
      <c r="B17" s="120" t="s">
        <v>206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21.117000000000001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66022.337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62473.553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69571.120999999999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3.1984629686767984E-4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16.503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12.349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4.1539999999999999</v>
      </c>
      <c r="C32" s="9" t="s">
        <v>19</v>
      </c>
      <c r="D32" s="5"/>
      <c r="E32" s="5"/>
    </row>
    <row r="33" spans="1:5" ht="31.5" x14ac:dyDescent="0.3">
      <c r="A33" s="65" t="s">
        <v>175</v>
      </c>
      <c r="B33" s="120" t="s">
        <v>206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2.3721049427965951E-4</v>
      </c>
      <c r="C35" s="9" t="s">
        <v>181</v>
      </c>
      <c r="D35" s="5"/>
      <c r="E35" s="5"/>
    </row>
    <row r="36" spans="1:5" ht="18.75" x14ac:dyDescent="0.3">
      <c r="A36" s="67" t="s">
        <v>179</v>
      </c>
      <c r="B36" s="14">
        <v>1.5E-3</v>
      </c>
      <c r="C36" s="9" t="s">
        <v>182</v>
      </c>
      <c r="D36" s="5"/>
      <c r="E36" s="5"/>
    </row>
    <row r="37" spans="1:5" ht="18.75" x14ac:dyDescent="0.3">
      <c r="A37" s="67" t="s">
        <v>180</v>
      </c>
      <c r="B37" s="70">
        <v>1.2627895057203404E-3</v>
      </c>
      <c r="C37" s="9" t="s">
        <v>183</v>
      </c>
      <c r="D37" s="5"/>
      <c r="E37" s="5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2.3721049427965951E-4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37.620000000000005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5.6980715481186317E-4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3">
      <c r="A44" s="68" t="s">
        <v>201</v>
      </c>
      <c r="B44" s="14">
        <v>1.5E-3</v>
      </c>
      <c r="C44" s="9" t="s">
        <v>193</v>
      </c>
      <c r="D44" s="5"/>
      <c r="E44" s="5"/>
    </row>
    <row r="45" spans="1:5" ht="18.75" x14ac:dyDescent="0.3">
      <c r="A45" s="116" t="s">
        <v>191</v>
      </c>
      <c r="B45" s="117">
        <v>1.8198462968676799E-3</v>
      </c>
      <c r="C45" s="118" t="s">
        <v>194</v>
      </c>
      <c r="D45" s="5"/>
      <c r="E45" s="5"/>
    </row>
    <row r="46" spans="1:5" ht="18.75" x14ac:dyDescent="0.3">
      <c r="A46" s="11"/>
      <c r="B46" s="5"/>
      <c r="C46" s="5"/>
      <c r="D46" s="5"/>
      <c r="E46" s="5"/>
    </row>
    <row r="47" spans="1:5" ht="18.75" x14ac:dyDescent="0.3">
      <c r="A47" s="11"/>
      <c r="B47" s="5"/>
      <c r="C47" s="5"/>
      <c r="D47" s="5"/>
      <c r="E47" s="5"/>
    </row>
    <row r="48" spans="1:5" ht="18.75" x14ac:dyDescent="0.3">
      <c r="A48" s="11" t="s">
        <v>136</v>
      </c>
      <c r="B48" s="12">
        <v>62473.553</v>
      </c>
      <c r="C48" s="5"/>
      <c r="D48" s="5"/>
      <c r="E48" s="5"/>
    </row>
    <row r="49" spans="1:5" ht="18.75" x14ac:dyDescent="0.3">
      <c r="A49" s="11" t="s">
        <v>142</v>
      </c>
      <c r="B49" s="12">
        <v>69571.120999999999</v>
      </c>
      <c r="C49" s="5"/>
      <c r="D49" s="5"/>
      <c r="E49" s="5"/>
    </row>
    <row r="50" spans="1:5" ht="18.75" x14ac:dyDescent="0.3">
      <c r="A50" s="11"/>
      <c r="B50" s="12"/>
      <c r="C50" s="5"/>
      <c r="D50" s="5"/>
      <c r="E50" s="5"/>
    </row>
    <row r="51" spans="1:5" ht="18.75" x14ac:dyDescent="0.3">
      <c r="A51" s="11" t="s">
        <v>30</v>
      </c>
      <c r="B51" s="12">
        <v>66022.337</v>
      </c>
      <c r="C51" s="5"/>
      <c r="D51" s="5"/>
      <c r="E51" s="5"/>
    </row>
    <row r="52" spans="1:5" hidden="1" x14ac:dyDescent="0.2"/>
    <row r="53" spans="1:5" ht="18.75" hidden="1" x14ac:dyDescent="0.3">
      <c r="A53" s="11"/>
    </row>
    <row r="54" spans="1:5" hidden="1" x14ac:dyDescent="0.2"/>
    <row r="55" spans="1:5" hidden="1" x14ac:dyDescent="0.2"/>
    <row r="56" spans="1:5" hidden="1" x14ac:dyDescent="0.2"/>
    <row r="57" spans="1:5" hidden="1" x14ac:dyDescent="0.2"/>
    <row r="58" spans="1:5" hidden="1" x14ac:dyDescent="0.2"/>
    <row r="59" spans="1:5" hidden="1" x14ac:dyDescent="0.2"/>
    <row r="60" spans="1:5" hidden="1" x14ac:dyDescent="0.2"/>
    <row r="61" spans="1:5" hidden="1" x14ac:dyDescent="0.2"/>
    <row r="62" spans="1:5" hidden="1" x14ac:dyDescent="0.2"/>
    <row r="63" spans="1:5" hidden="1" x14ac:dyDescent="0.2"/>
    <row r="64" spans="1:5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4">
    <mergeCell ref="A1:C1"/>
    <mergeCell ref="A2:C2"/>
    <mergeCell ref="A3:C3"/>
    <mergeCell ref="A4:C4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A10" sqref="A10"/>
    </sheetView>
  </sheetViews>
  <sheetFormatPr defaultColWidth="0" defaultRowHeight="12.75" zeroHeight="1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27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220.357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0.02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8">
        <v>0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8">
        <v>0</v>
      </c>
      <c r="C16" s="9" t="s">
        <v>21</v>
      </c>
      <c r="D16" s="5"/>
      <c r="E16" s="5"/>
    </row>
    <row r="17" spans="1:5" ht="18.75" x14ac:dyDescent="0.3">
      <c r="A17" s="67" t="s">
        <v>163</v>
      </c>
      <c r="B17" s="8">
        <v>0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220.37700000000001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587787.44999999995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937601.554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237973.34599999999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3.749263445485269E-4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141.60000000000002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33.817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41.603000000000002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66.180000000000007</v>
      </c>
      <c r="C32" s="9" t="s">
        <v>19</v>
      </c>
      <c r="D32" s="5"/>
      <c r="E32" s="5"/>
    </row>
    <row r="33" spans="1:5" ht="31.5" x14ac:dyDescent="0.3">
      <c r="A33" s="65" t="s">
        <v>175</v>
      </c>
      <c r="B33" s="120" t="s">
        <v>206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5.9502462095061698E-4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1.6000000000000001E-3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1.004975379049383E-3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5.9502462095061698E-4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361.97700000000003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6.1582975274480608E-4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2E-3</v>
      </c>
      <c r="C44" s="9" t="s">
        <v>193</v>
      </c>
    </row>
    <row r="45" spans="1:5" ht="18.75" x14ac:dyDescent="0.2">
      <c r="A45" s="116" t="s">
        <v>191</v>
      </c>
      <c r="B45" s="117">
        <v>2.3749263445485272E-3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937601.554</v>
      </c>
      <c r="C48" s="5"/>
    </row>
    <row r="49" spans="1:3" ht="18.75" x14ac:dyDescent="0.3">
      <c r="A49" s="11" t="s">
        <v>142</v>
      </c>
      <c r="B49" s="12">
        <v>237973.34599999999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587787.44999999995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workbookViewId="0">
      <selection activeCell="A12" sqref="A12"/>
    </sheetView>
  </sheetViews>
  <sheetFormatPr defaultColWidth="0" defaultRowHeight="12.75" zeroHeight="1" x14ac:dyDescent="0.2"/>
  <cols>
    <col min="1" max="1" width="129" bestFit="1" customWidth="1"/>
    <col min="2" max="2" width="14.570312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43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0.66900000000000004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120" t="s">
        <v>206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120" t="s">
        <v>206</v>
      </c>
      <c r="C16" s="9" t="s">
        <v>21</v>
      </c>
      <c r="D16" s="5"/>
      <c r="E16" s="5"/>
    </row>
    <row r="17" spans="1:5" ht="18.75" x14ac:dyDescent="0.3">
      <c r="A17" s="67" t="s">
        <v>163</v>
      </c>
      <c r="B17" s="120" t="s">
        <v>206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0.66900000000000004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7588.1754999999994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8580.3439999999991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6596.0069999999996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8.8163485412270725E-5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4.5410000000000004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7.6999999999999999E-2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4.4640000000000004</v>
      </c>
      <c r="C32" s="9" t="s">
        <v>19</v>
      </c>
      <c r="D32" s="5"/>
      <c r="E32" s="5"/>
    </row>
    <row r="33" spans="1:5" ht="31.5" x14ac:dyDescent="0.3">
      <c r="A33" s="65" t="s">
        <v>175</v>
      </c>
      <c r="B33" s="120" t="s">
        <v>206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6.8844681335238132E-4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1.5E-3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8.1155318664761871E-4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6.8844681335238132E-4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5.2100000000000009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6.8659455754548657E-4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1.5E-3</v>
      </c>
      <c r="C44" s="9" t="s">
        <v>193</v>
      </c>
    </row>
    <row r="45" spans="1:5" ht="18.75" x14ac:dyDescent="0.2">
      <c r="A45" s="116" t="s">
        <v>191</v>
      </c>
      <c r="B45" s="117">
        <v>1.5881634854122708E-3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8580.3439999999991</v>
      </c>
      <c r="C48" s="5"/>
    </row>
    <row r="49" spans="1:3" ht="18.75" x14ac:dyDescent="0.3">
      <c r="A49" s="11" t="s">
        <v>142</v>
      </c>
      <c r="B49" s="12">
        <v>6596.0069999999996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7588.1754999999994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A24" sqref="A24"/>
    </sheetView>
  </sheetViews>
  <sheetFormatPr defaultColWidth="0" defaultRowHeight="12.75" zeroHeight="1" x14ac:dyDescent="0.2"/>
  <cols>
    <col min="1" max="1" width="129" bestFit="1" customWidth="1"/>
    <col min="2" max="2" width="13.710937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44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2.3420000000000001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120" t="s">
        <v>206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120" t="s">
        <v>206</v>
      </c>
      <c r="C16" s="9" t="s">
        <v>21</v>
      </c>
      <c r="D16" s="5"/>
      <c r="E16" s="5"/>
    </row>
    <row r="17" spans="1:5" ht="18.75" x14ac:dyDescent="0.3">
      <c r="A17" s="67" t="s">
        <v>163</v>
      </c>
      <c r="B17" s="120" t="s">
        <v>206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2.3420000000000001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31230.565000000002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27496.83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34964.300000000003</v>
      </c>
      <c r="C21" s="9" t="s">
        <v>26</v>
      </c>
      <c r="D21" s="5"/>
      <c r="E21" s="5"/>
    </row>
    <row r="22" spans="1:5" ht="18.75" x14ac:dyDescent="0.3">
      <c r="A22" s="65" t="s">
        <v>168</v>
      </c>
      <c r="B22" s="70">
        <v>7.4990638177695475E-5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120" t="s">
        <v>206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19.75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0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19.75</v>
      </c>
      <c r="C32" s="9" t="s">
        <v>19</v>
      </c>
      <c r="D32" s="5"/>
      <c r="E32" s="5"/>
    </row>
    <row r="33" spans="1:5" ht="31.5" x14ac:dyDescent="0.3">
      <c r="A33" s="65" t="s">
        <v>175</v>
      </c>
      <c r="B33" s="120" t="s">
        <v>206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70">
        <v>5.6486187339657875E-4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1.5E-3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9.3513812660342129E-4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5.6486187339657875E-4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22.091999999999999</v>
      </c>
      <c r="C41" s="9" t="s">
        <v>24</v>
      </c>
      <c r="D41" s="5"/>
      <c r="E41" s="5"/>
    </row>
    <row r="42" spans="1:5" ht="18.75" x14ac:dyDescent="0.3">
      <c r="A42" s="67" t="s">
        <v>188</v>
      </c>
      <c r="B42" s="70">
        <v>7.0738393621761235E-4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1.5E-3</v>
      </c>
      <c r="C44" s="9" t="s">
        <v>193</v>
      </c>
    </row>
    <row r="45" spans="1:5" ht="18.75" x14ac:dyDescent="0.2">
      <c r="A45" s="116" t="s">
        <v>191</v>
      </c>
      <c r="B45" s="117">
        <v>1.5749906381776954E-3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27496.83</v>
      </c>
      <c r="C48" s="5"/>
    </row>
    <row r="49" spans="1:3" ht="18.75" x14ac:dyDescent="0.3">
      <c r="A49" s="11" t="s">
        <v>142</v>
      </c>
      <c r="B49" s="12">
        <v>34964.300000000003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31230.565000000002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A16" sqref="A16"/>
    </sheetView>
  </sheetViews>
  <sheetFormatPr defaultColWidth="0" defaultRowHeight="12.75" zeroHeight="1" x14ac:dyDescent="0.2"/>
  <cols>
    <col min="1" max="1" width="129" bestFit="1" customWidth="1"/>
    <col min="2" max="2" width="13.7109375" bestFit="1" customWidth="1"/>
    <col min="3" max="3" width="17.5703125" bestFit="1" customWidth="1"/>
    <col min="4" max="4" width="2.42578125" hidden="1"/>
    <col min="53" max="16384" width="9.140625" hidden="1"/>
  </cols>
  <sheetData>
    <row r="1" spans="1:5" ht="18.75" x14ac:dyDescent="0.3">
      <c r="A1" s="89" t="s">
        <v>0</v>
      </c>
      <c r="B1" s="89"/>
      <c r="C1" s="89"/>
      <c r="D1" s="5"/>
      <c r="E1" s="5"/>
    </row>
    <row r="2" spans="1:5" ht="18.75" x14ac:dyDescent="0.3">
      <c r="A2" s="89" t="s">
        <v>1</v>
      </c>
      <c r="B2" s="89"/>
      <c r="C2" s="89"/>
      <c r="D2" s="5"/>
      <c r="E2" s="5"/>
    </row>
    <row r="3" spans="1:5" ht="18.75" x14ac:dyDescent="0.3">
      <c r="A3" s="89" t="s">
        <v>45</v>
      </c>
      <c r="B3" s="89"/>
      <c r="C3" s="89"/>
      <c r="D3" s="5"/>
      <c r="E3" s="5"/>
    </row>
    <row r="4" spans="1:5" ht="18.75" x14ac:dyDescent="0.3">
      <c r="A4" s="115" t="s">
        <v>137</v>
      </c>
      <c r="B4" s="115"/>
      <c r="C4" s="115"/>
      <c r="D4" s="5"/>
      <c r="E4" s="5"/>
    </row>
    <row r="5" spans="1:5" ht="18.75" x14ac:dyDescent="0.3">
      <c r="A5" s="77" t="s">
        <v>196</v>
      </c>
      <c r="B5" s="6" t="s">
        <v>2</v>
      </c>
      <c r="C5" s="6" t="s">
        <v>3</v>
      </c>
      <c r="D5" s="5"/>
      <c r="E5" s="5"/>
    </row>
    <row r="6" spans="1:5" ht="18.75" x14ac:dyDescent="0.3">
      <c r="A6" s="7" t="s">
        <v>154</v>
      </c>
      <c r="B6" s="119" t="s">
        <v>206</v>
      </c>
      <c r="C6" s="119" t="s">
        <v>206</v>
      </c>
      <c r="D6" s="5"/>
      <c r="E6" s="5"/>
    </row>
    <row r="7" spans="1:5" ht="18.75" x14ac:dyDescent="0.3">
      <c r="A7" s="65" t="s">
        <v>155</v>
      </c>
      <c r="B7" s="8">
        <v>0</v>
      </c>
      <c r="C7" s="9" t="s">
        <v>4</v>
      </c>
      <c r="D7" s="5"/>
      <c r="E7" s="5"/>
    </row>
    <row r="8" spans="1:5" ht="18.75" x14ac:dyDescent="0.3">
      <c r="A8" s="65" t="s">
        <v>156</v>
      </c>
      <c r="B8" s="8">
        <v>1.3169999999999999</v>
      </c>
      <c r="C8" s="9" t="s">
        <v>5</v>
      </c>
      <c r="D8" s="5"/>
      <c r="E8" s="5"/>
    </row>
    <row r="9" spans="1:5" ht="18.75" x14ac:dyDescent="0.3">
      <c r="A9" s="7" t="s">
        <v>157</v>
      </c>
      <c r="B9" s="119" t="s">
        <v>206</v>
      </c>
      <c r="C9" s="119" t="s">
        <v>206</v>
      </c>
      <c r="D9" s="5"/>
      <c r="E9" s="5"/>
    </row>
    <row r="10" spans="1:5" ht="18.75" x14ac:dyDescent="0.3">
      <c r="A10" s="65" t="s">
        <v>6</v>
      </c>
      <c r="B10" s="8">
        <v>0</v>
      </c>
      <c r="C10" s="9" t="s">
        <v>7</v>
      </c>
      <c r="D10" s="5"/>
      <c r="E10" s="5"/>
    </row>
    <row r="11" spans="1:5" ht="18.75" x14ac:dyDescent="0.3">
      <c r="A11" s="65" t="s">
        <v>8</v>
      </c>
      <c r="B11" s="8">
        <v>0</v>
      </c>
      <c r="C11" s="9" t="s">
        <v>9</v>
      </c>
      <c r="D11" s="5"/>
      <c r="E11" s="5"/>
    </row>
    <row r="12" spans="1:5" ht="18.75" x14ac:dyDescent="0.3">
      <c r="A12" s="7" t="s">
        <v>158</v>
      </c>
      <c r="B12" s="119" t="s">
        <v>206</v>
      </c>
      <c r="C12" s="119" t="s">
        <v>206</v>
      </c>
      <c r="D12" s="5"/>
      <c r="E12" s="5"/>
    </row>
    <row r="13" spans="1:5" ht="18.75" x14ac:dyDescent="0.3">
      <c r="A13" s="65" t="s">
        <v>159</v>
      </c>
      <c r="B13" s="8">
        <v>0</v>
      </c>
      <c r="C13" s="9" t="s">
        <v>144</v>
      </c>
      <c r="D13" s="5"/>
      <c r="E13" s="5"/>
    </row>
    <row r="14" spans="1:5" ht="18.75" x14ac:dyDescent="0.3">
      <c r="A14" s="65" t="s">
        <v>160</v>
      </c>
      <c r="B14" s="8">
        <v>0</v>
      </c>
      <c r="C14" s="9" t="s">
        <v>10</v>
      </c>
      <c r="D14" s="5"/>
      <c r="E14" s="5"/>
    </row>
    <row r="15" spans="1:5" ht="18.75" x14ac:dyDescent="0.3">
      <c r="A15" s="67" t="s">
        <v>161</v>
      </c>
      <c r="B15" s="8">
        <v>0</v>
      </c>
      <c r="C15" s="9" t="s">
        <v>146</v>
      </c>
      <c r="D15" s="5"/>
      <c r="E15" s="5"/>
    </row>
    <row r="16" spans="1:5" ht="18.75" x14ac:dyDescent="0.3">
      <c r="A16" s="67" t="s">
        <v>162</v>
      </c>
      <c r="B16" s="8">
        <v>0</v>
      </c>
      <c r="C16" s="9" t="s">
        <v>21</v>
      </c>
      <c r="D16" s="5"/>
      <c r="E16" s="5"/>
    </row>
    <row r="17" spans="1:5" ht="18.75" x14ac:dyDescent="0.3">
      <c r="A17" s="67" t="s">
        <v>163</v>
      </c>
      <c r="B17" s="8">
        <v>0</v>
      </c>
      <c r="C17" s="9" t="s">
        <v>23</v>
      </c>
      <c r="D17" s="5"/>
      <c r="E17" s="5"/>
    </row>
    <row r="18" spans="1:5" ht="18.75" x14ac:dyDescent="0.3">
      <c r="A18" s="67" t="s">
        <v>164</v>
      </c>
      <c r="B18" s="8">
        <v>1.3169999999999999</v>
      </c>
      <c r="C18" s="9" t="s">
        <v>165</v>
      </c>
      <c r="D18" s="5"/>
      <c r="E18" s="5"/>
    </row>
    <row r="19" spans="1:5" ht="18.75" x14ac:dyDescent="0.3">
      <c r="A19" s="67" t="s">
        <v>195</v>
      </c>
      <c r="B19" s="71">
        <v>10985.747500000001</v>
      </c>
      <c r="C19" s="9" t="s">
        <v>166</v>
      </c>
      <c r="D19" s="5"/>
      <c r="E19" s="5"/>
    </row>
    <row r="20" spans="1:5" ht="18.75" x14ac:dyDescent="0.3">
      <c r="A20" s="65" t="s">
        <v>197</v>
      </c>
      <c r="B20" s="71">
        <v>10086.26</v>
      </c>
      <c r="C20" s="9" t="s">
        <v>167</v>
      </c>
      <c r="D20" s="5"/>
      <c r="E20" s="5"/>
    </row>
    <row r="21" spans="1:5" ht="18.75" x14ac:dyDescent="0.3">
      <c r="A21" s="65" t="s">
        <v>198</v>
      </c>
      <c r="B21" s="71">
        <v>11885.235000000001</v>
      </c>
      <c r="C21" s="9" t="s">
        <v>26</v>
      </c>
      <c r="D21" s="5"/>
      <c r="E21" s="5"/>
    </row>
    <row r="22" spans="1:5" ht="18.75" x14ac:dyDescent="0.3">
      <c r="A22" s="65" t="s">
        <v>168</v>
      </c>
      <c r="B22" s="81">
        <v>1.1988260243556479E-4</v>
      </c>
      <c r="C22" s="9" t="s">
        <v>169</v>
      </c>
      <c r="D22" s="5"/>
      <c r="E22" s="5"/>
    </row>
    <row r="23" spans="1:5" ht="18.75" x14ac:dyDescent="0.3">
      <c r="A23" s="65" t="s">
        <v>149</v>
      </c>
      <c r="B23" s="8">
        <v>0</v>
      </c>
      <c r="C23" s="9" t="s">
        <v>150</v>
      </c>
      <c r="D23" s="5"/>
      <c r="E23" s="5"/>
    </row>
    <row r="24" spans="1:5" ht="18.75" x14ac:dyDescent="0.3">
      <c r="A24" s="66" t="s">
        <v>189</v>
      </c>
      <c r="B24" s="120" t="s">
        <v>206</v>
      </c>
      <c r="C24" s="120" t="s">
        <v>206</v>
      </c>
      <c r="D24" s="5"/>
      <c r="E24" s="5"/>
    </row>
    <row r="25" spans="1:5" ht="18.75" x14ac:dyDescent="0.3">
      <c r="A25" s="67" t="s">
        <v>170</v>
      </c>
      <c r="B25" s="69">
        <v>4.9849999999999994</v>
      </c>
      <c r="C25" s="121" t="s">
        <v>206</v>
      </c>
      <c r="D25" s="5"/>
      <c r="E25" s="5"/>
    </row>
    <row r="26" spans="1:5" ht="18.75" x14ac:dyDescent="0.3">
      <c r="A26" s="65" t="s">
        <v>171</v>
      </c>
      <c r="B26" s="8">
        <v>0</v>
      </c>
      <c r="C26" s="9" t="s">
        <v>11</v>
      </c>
      <c r="D26" s="5"/>
      <c r="E26" s="5"/>
    </row>
    <row r="27" spans="1:5" ht="18.75" x14ac:dyDescent="0.3">
      <c r="A27" s="65" t="s">
        <v>12</v>
      </c>
      <c r="B27" s="8">
        <v>0</v>
      </c>
      <c r="C27" s="9" t="s">
        <v>13</v>
      </c>
      <c r="D27" s="5"/>
      <c r="E27" s="5"/>
    </row>
    <row r="28" spans="1:5" ht="18.75" x14ac:dyDescent="0.3">
      <c r="A28" s="65" t="s">
        <v>14</v>
      </c>
      <c r="B28" s="8">
        <v>0</v>
      </c>
      <c r="C28" s="9" t="s">
        <v>15</v>
      </c>
      <c r="D28" s="5"/>
      <c r="E28" s="5"/>
    </row>
    <row r="29" spans="1:5" ht="18.75" x14ac:dyDescent="0.3">
      <c r="A29" s="65" t="s">
        <v>151</v>
      </c>
      <c r="B29" s="8">
        <v>0</v>
      </c>
      <c r="C29" s="9" t="s">
        <v>16</v>
      </c>
      <c r="D29" s="5"/>
      <c r="E29" s="5"/>
    </row>
    <row r="30" spans="1:5" ht="31.5" x14ac:dyDescent="0.3">
      <c r="A30" s="65" t="s">
        <v>172</v>
      </c>
      <c r="B30" s="8">
        <v>2.8000000000000001E-2</v>
      </c>
      <c r="C30" s="9" t="s">
        <v>17</v>
      </c>
      <c r="D30" s="5"/>
      <c r="E30" s="5"/>
    </row>
    <row r="31" spans="1:5" ht="18.75" x14ac:dyDescent="0.3">
      <c r="A31" s="65" t="s">
        <v>173</v>
      </c>
      <c r="B31" s="8">
        <v>0</v>
      </c>
      <c r="C31" s="9" t="s">
        <v>18</v>
      </c>
      <c r="D31" s="5"/>
      <c r="E31" s="5"/>
    </row>
    <row r="32" spans="1:5" ht="31.5" x14ac:dyDescent="0.3">
      <c r="A32" s="65" t="s">
        <v>174</v>
      </c>
      <c r="B32" s="8">
        <v>4.9569999999999999</v>
      </c>
      <c r="C32" s="9" t="s">
        <v>19</v>
      </c>
      <c r="D32" s="5"/>
      <c r="E32" s="5"/>
    </row>
    <row r="33" spans="1:5" ht="31.5" x14ac:dyDescent="0.3">
      <c r="A33" s="65" t="s">
        <v>175</v>
      </c>
      <c r="B33" s="8">
        <v>0</v>
      </c>
      <c r="C33" s="9" t="s">
        <v>20</v>
      </c>
      <c r="D33" s="5"/>
      <c r="E33" s="5"/>
    </row>
    <row r="34" spans="1:5" ht="18.75" x14ac:dyDescent="0.3">
      <c r="A34" s="65" t="s">
        <v>176</v>
      </c>
      <c r="B34" s="120" t="s">
        <v>206</v>
      </c>
      <c r="C34" s="9" t="s">
        <v>177</v>
      </c>
      <c r="D34" s="5"/>
      <c r="E34" s="5"/>
    </row>
    <row r="35" spans="1:5" ht="18.75" x14ac:dyDescent="0.3">
      <c r="A35" s="67" t="s">
        <v>178</v>
      </c>
      <c r="B35" s="81">
        <v>4.1942797092358707E-4</v>
      </c>
      <c r="C35" s="9" t="s">
        <v>181</v>
      </c>
      <c r="D35" s="10"/>
      <c r="E35" s="5"/>
    </row>
    <row r="36" spans="1:5" ht="18.75" x14ac:dyDescent="0.2">
      <c r="A36" s="67" t="s">
        <v>179</v>
      </c>
      <c r="B36" s="14">
        <v>1.5E-3</v>
      </c>
      <c r="C36" s="9" t="s">
        <v>182</v>
      </c>
      <c r="D36" s="91"/>
      <c r="E36" s="92"/>
    </row>
    <row r="37" spans="1:5" ht="18.75" x14ac:dyDescent="0.2">
      <c r="A37" s="67" t="s">
        <v>180</v>
      </c>
      <c r="B37" s="70">
        <v>1.0805720290764128E-3</v>
      </c>
      <c r="C37" s="9" t="s">
        <v>183</v>
      </c>
      <c r="D37" s="92"/>
      <c r="E37" s="92"/>
    </row>
    <row r="38" spans="1:5" ht="18.75" x14ac:dyDescent="0.3">
      <c r="A38" s="67" t="s">
        <v>184</v>
      </c>
      <c r="B38" s="120" t="s">
        <v>206</v>
      </c>
      <c r="C38" s="9" t="s">
        <v>153</v>
      </c>
      <c r="D38" s="5"/>
      <c r="E38" s="5"/>
    </row>
    <row r="39" spans="1:5" ht="18.75" x14ac:dyDescent="0.3">
      <c r="A39" s="67" t="s">
        <v>185</v>
      </c>
      <c r="B39" s="70">
        <v>4.1942797092358707E-4</v>
      </c>
      <c r="C39" s="9" t="s">
        <v>186</v>
      </c>
      <c r="D39" s="5"/>
      <c r="E39" s="5"/>
    </row>
    <row r="40" spans="1:5" ht="18.75" x14ac:dyDescent="0.3">
      <c r="A40" s="66" t="s">
        <v>199</v>
      </c>
      <c r="B40" s="120" t="s">
        <v>206</v>
      </c>
      <c r="C40" s="120" t="s">
        <v>206</v>
      </c>
      <c r="D40" s="5"/>
      <c r="E40" s="5"/>
    </row>
    <row r="41" spans="1:5" ht="18.75" x14ac:dyDescent="0.3">
      <c r="A41" s="67" t="s">
        <v>187</v>
      </c>
      <c r="B41" s="8">
        <v>6.3019999999999996</v>
      </c>
      <c r="C41" s="9" t="s">
        <v>24</v>
      </c>
      <c r="D41" s="5"/>
      <c r="E41" s="5"/>
    </row>
    <row r="42" spans="1:5" ht="18.75" x14ac:dyDescent="0.3">
      <c r="A42" s="67" t="s">
        <v>188</v>
      </c>
      <c r="B42" s="81">
        <v>5.7365236184428947E-4</v>
      </c>
      <c r="C42" s="9" t="s">
        <v>192</v>
      </c>
      <c r="D42" s="5"/>
      <c r="E42" s="5"/>
    </row>
    <row r="43" spans="1:5" ht="18.75" x14ac:dyDescent="0.3">
      <c r="A43" s="66" t="s">
        <v>190</v>
      </c>
      <c r="B43" s="120" t="s">
        <v>206</v>
      </c>
      <c r="C43" s="120" t="s">
        <v>206</v>
      </c>
      <c r="D43" s="5"/>
      <c r="E43" s="5"/>
    </row>
    <row r="44" spans="1:5" ht="37.5" x14ac:dyDescent="0.2">
      <c r="A44" s="68" t="s">
        <v>201</v>
      </c>
      <c r="B44" s="14">
        <v>1.5E-3</v>
      </c>
      <c r="C44" s="9" t="s">
        <v>193</v>
      </c>
    </row>
    <row r="45" spans="1:5" ht="18.75" x14ac:dyDescent="0.2">
      <c r="A45" s="116" t="s">
        <v>191</v>
      </c>
      <c r="B45" s="122">
        <v>1.6198826024355648E-3</v>
      </c>
      <c r="C45" s="118" t="s">
        <v>194</v>
      </c>
    </row>
    <row r="46" spans="1:5" ht="18.75" x14ac:dyDescent="0.3">
      <c r="A46" s="11"/>
      <c r="B46" s="5"/>
      <c r="C46" s="5"/>
    </row>
    <row r="47" spans="1:5" ht="18.75" x14ac:dyDescent="0.3">
      <c r="A47" s="11"/>
      <c r="B47" s="5"/>
      <c r="C47" s="5"/>
    </row>
    <row r="48" spans="1:5" ht="18.75" x14ac:dyDescent="0.3">
      <c r="A48" s="11" t="s">
        <v>136</v>
      </c>
      <c r="B48" s="12">
        <v>10086.26</v>
      </c>
      <c r="C48" s="5"/>
    </row>
    <row r="49" spans="1:3" ht="18.75" x14ac:dyDescent="0.3">
      <c r="A49" s="11" t="s">
        <v>142</v>
      </c>
      <c r="B49" s="12">
        <v>11885.235000000001</v>
      </c>
      <c r="C49" s="5"/>
    </row>
    <row r="50" spans="1:3" ht="18.75" x14ac:dyDescent="0.3">
      <c r="A50" s="11"/>
      <c r="B50" s="12"/>
      <c r="C50" s="5"/>
    </row>
    <row r="51" spans="1:3" ht="18.75" x14ac:dyDescent="0.3">
      <c r="A51" s="11" t="s">
        <v>30</v>
      </c>
      <c r="B51" s="12">
        <v>10985.747500000001</v>
      </c>
      <c r="C51" s="5"/>
    </row>
    <row r="52" spans="1:3" hidden="1" x14ac:dyDescent="0.2"/>
    <row r="53" spans="1:3" hidden="1" x14ac:dyDescent="0.2"/>
    <row r="54" spans="1:3" hidden="1" x14ac:dyDescent="0.2"/>
    <row r="55" spans="1:3" hidden="1" x14ac:dyDescent="0.2"/>
    <row r="56" spans="1:3" hidden="1" x14ac:dyDescent="0.2"/>
    <row r="57" spans="1:3" hidden="1" x14ac:dyDescent="0.2"/>
    <row r="58" spans="1:3" hidden="1" x14ac:dyDescent="0.2"/>
    <row r="59" spans="1:3" hidden="1" x14ac:dyDescent="0.2"/>
    <row r="60" spans="1:3" hidden="1" x14ac:dyDescent="0.2"/>
    <row r="61" spans="1:3" hidden="1" x14ac:dyDescent="0.2"/>
    <row r="62" spans="1:3" hidden="1" x14ac:dyDescent="0.2"/>
    <row r="63" spans="1:3" hidden="1" x14ac:dyDescent="0.2"/>
    <row r="64" spans="1:3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</sheetData>
  <mergeCells count="6">
    <mergeCell ref="D36:D37"/>
    <mergeCell ref="E36:E37"/>
    <mergeCell ref="A1:C1"/>
    <mergeCell ref="A2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מ.ב</vt:lpstr>
      <vt:lpstr>נספח 1_כללי</vt:lpstr>
      <vt:lpstr>נספח 2_פרוט עמלות והוצאות</vt:lpstr>
      <vt:lpstr>נספח 3_פירוט עמלות ניהול חיצוני</vt:lpstr>
      <vt:lpstr>נספח 1_7957</vt:lpstr>
      <vt:lpstr>נספח 1_7958</vt:lpstr>
      <vt:lpstr>נספח 1_7960</vt:lpstr>
      <vt:lpstr>נספח 1_7961</vt:lpstr>
      <vt:lpstr>נספח 1_7962</vt:lpstr>
      <vt:lpstr>נספח 1_7963</vt:lpstr>
      <vt:lpstr>נספח 1_12537 </vt:lpstr>
      <vt:lpstr>נספח 1_12538 </vt:lpstr>
      <vt:lpstr>נספח 1_12955  </vt:lpstr>
      <vt:lpstr>נספח 1_14482 </vt:lpstr>
      <vt:lpstr>שיעורי הוצאות</vt:lpstr>
      <vt:lpstr>שיעורי הוצאות 2024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3_11_0_2023_14</dc:title>
  <dc:creator>Zeevik Levinger</dc:creator>
  <cp:lastModifiedBy>Artiom Zelensky</cp:lastModifiedBy>
  <dcterms:created xsi:type="dcterms:W3CDTF">2021-07-20T09:21:03Z</dcterms:created>
  <dcterms:modified xsi:type="dcterms:W3CDTF">2025-01-26T10:32:55Z</dcterms:modified>
  <dc:language>עברית</dc:language>
</cp:coreProperties>
</file>